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6_Eplus_Akademie\4_Tools\Akkreditierung\"/>
    </mc:Choice>
  </mc:AlternateContent>
  <xr:revisionPtr revIDLastSave="0" documentId="8_{1AD9930A-6D6A-4C7C-AB3D-09DCE9A704CC}" xr6:coauthVersionLast="36" xr6:coauthVersionMax="36" xr10:uidLastSave="{00000000-0000-0000-0000-000000000000}"/>
  <bookViews>
    <workbookView xWindow="1275" yWindow="-120" windowWidth="24345" windowHeight="9300" tabRatio="755" xr2:uid="{00000000-000D-0000-FFFF-FFFF00000000}"/>
  </bookViews>
  <sheets>
    <sheet name="KA121" sheetId="5" r:id="rId1"/>
    <sheet name="Erläuterungen" sheetId="8" r:id="rId2"/>
    <sheet name="Sprijin organizational" sheetId="7" state="hidden" r:id="rId3"/>
    <sheet name="Distanztabelle" sheetId="2" r:id="rId4"/>
    <sheet name="Tabelle Lernenden Unterstützung" sheetId="3" r:id="rId5"/>
    <sheet name="Tabelle Support Mitarbeitende" sheetId="4" r:id="rId6"/>
  </sheets>
  <externalReferences>
    <externalReference r:id="rId7"/>
  </externalReferences>
  <definedNames>
    <definedName name="_xlnm._FilterDatabase" localSheetId="4" hidden="1">'Tabelle Lernenden Unterstützung'!$A$1:$C$38</definedName>
    <definedName name="_xlnm._FilterDatabase" localSheetId="5" hidden="1">'Tabelle Support Mitarbeitende'!$A$1:$C$38</definedName>
    <definedName name="da_nu">Distanztabelle!$F$2:$F$4</definedName>
    <definedName name="DAsauNU">'[1]Look-up distanta'!$F$3:$F$4</definedName>
    <definedName name="distanta">Distanztabelle!$A$2:$A$9</definedName>
    <definedName name="_xlnm.Print_Area" localSheetId="0">'KA121'!$A$1:$Q$209</definedName>
    <definedName name="grant_distanta">Distanztabelle!$A$2:$B$9</definedName>
    <definedName name="grant_verde">Distanztabelle!$A$2:$C$9</definedName>
    <definedName name="org">'Sprijin organizational'!$A$2:$A$6</definedName>
    <definedName name="subzistenta_learner_staff">'Tabelle Lernenden Unterstützung'!$A$3:$C$38</definedName>
    <definedName name="subzistenta_staff">'Tabelle Support Mitarbeitende'!$A$3:$C$38</definedName>
    <definedName name="Tara">'Tabelle Lernenden Unterstützung'!$A$2:$A$38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6" i="5" l="1"/>
  <c r="M206" i="5"/>
  <c r="K206" i="5"/>
  <c r="I206" i="5"/>
  <c r="M192" i="5" l="1"/>
  <c r="K192" i="5"/>
  <c r="I192" i="5"/>
  <c r="H192" i="5"/>
  <c r="L165" i="5"/>
  <c r="J165" i="5"/>
  <c r="F165" i="5"/>
  <c r="D165" i="5"/>
  <c r="E179" i="5" s="1"/>
  <c r="H179" i="5" s="1"/>
  <c r="G192" i="5" s="1"/>
  <c r="G132" i="5" l="1"/>
  <c r="G133" i="5"/>
  <c r="L131" i="5"/>
  <c r="G131" i="5"/>
  <c r="M17" i="5"/>
  <c r="P17" i="5" s="1"/>
  <c r="L17" i="5"/>
  <c r="I17" i="5"/>
  <c r="C17" i="5"/>
  <c r="J17" i="5" s="1"/>
  <c r="M16" i="5"/>
  <c r="P16" i="5" s="1"/>
  <c r="L16" i="5"/>
  <c r="I16" i="5"/>
  <c r="C16" i="5"/>
  <c r="J16" i="5" s="1"/>
  <c r="M15" i="5"/>
  <c r="P15" i="5" s="1"/>
  <c r="L15" i="5"/>
  <c r="I15" i="5"/>
  <c r="C15" i="5"/>
  <c r="J15" i="5" s="1"/>
  <c r="M14" i="5"/>
  <c r="P14" i="5" s="1"/>
  <c r="L14" i="5"/>
  <c r="I14" i="5"/>
  <c r="C14" i="5"/>
  <c r="J14" i="5" s="1"/>
  <c r="M13" i="5"/>
  <c r="P13" i="5" s="1"/>
  <c r="L13" i="5"/>
  <c r="I13" i="5"/>
  <c r="C13" i="5"/>
  <c r="J13" i="5" s="1"/>
  <c r="M12" i="5"/>
  <c r="P12" i="5" s="1"/>
  <c r="L12" i="5"/>
  <c r="I12" i="5"/>
  <c r="C12" i="5"/>
  <c r="J12" i="5" s="1"/>
  <c r="M11" i="5"/>
  <c r="P11" i="5" s="1"/>
  <c r="L11" i="5"/>
  <c r="I11" i="5"/>
  <c r="C11" i="5"/>
  <c r="J11" i="5" s="1"/>
  <c r="M10" i="5"/>
  <c r="P10" i="5" s="1"/>
  <c r="C193" i="5" s="1"/>
  <c r="L10" i="5"/>
  <c r="E193" i="5" s="1"/>
  <c r="I10" i="5"/>
  <c r="E192" i="5" s="1"/>
  <c r="C10" i="5"/>
  <c r="J10" i="5" s="1"/>
  <c r="C192" i="5" s="1"/>
  <c r="Q193" i="5" l="1"/>
  <c r="Q192" i="5"/>
  <c r="C102" i="5"/>
  <c r="J102" i="5" s="1"/>
  <c r="C101" i="5"/>
  <c r="J101" i="5" s="1"/>
  <c r="C100" i="5"/>
  <c r="J100" i="5" s="1"/>
  <c r="C99" i="5"/>
  <c r="J99" i="5" s="1"/>
  <c r="C98" i="5"/>
  <c r="J98" i="5" s="1"/>
  <c r="C97" i="5"/>
  <c r="J97" i="5" s="1"/>
  <c r="C96" i="5"/>
  <c r="J96" i="5" s="1"/>
  <c r="C95" i="5"/>
  <c r="J95" i="5" s="1"/>
  <c r="C23" i="5" l="1"/>
  <c r="J23" i="5" s="1"/>
  <c r="D173" i="5"/>
  <c r="I96" i="5"/>
  <c r="I97" i="5"/>
  <c r="I98" i="5"/>
  <c r="I99" i="5"/>
  <c r="I100" i="5"/>
  <c r="I101" i="5"/>
  <c r="I102" i="5"/>
  <c r="I95" i="5"/>
  <c r="I84" i="5"/>
  <c r="I85" i="5"/>
  <c r="I86" i="5"/>
  <c r="I87" i="5"/>
  <c r="I88" i="5"/>
  <c r="I89" i="5"/>
  <c r="I90" i="5"/>
  <c r="I83" i="5"/>
  <c r="I72" i="5"/>
  <c r="I73" i="5"/>
  <c r="I74" i="5"/>
  <c r="I75" i="5"/>
  <c r="I76" i="5"/>
  <c r="I77" i="5"/>
  <c r="I78" i="5"/>
  <c r="I71" i="5"/>
  <c r="I60" i="5"/>
  <c r="I61" i="5"/>
  <c r="I62" i="5"/>
  <c r="I63" i="5"/>
  <c r="I64" i="5"/>
  <c r="I65" i="5"/>
  <c r="I66" i="5"/>
  <c r="I59" i="5"/>
  <c r="I48" i="5"/>
  <c r="I49" i="5"/>
  <c r="I50" i="5"/>
  <c r="I51" i="5"/>
  <c r="I52" i="5"/>
  <c r="I53" i="5"/>
  <c r="I54" i="5"/>
  <c r="I47" i="5"/>
  <c r="I36" i="5"/>
  <c r="I37" i="5"/>
  <c r="I38" i="5"/>
  <c r="I39" i="5"/>
  <c r="I40" i="5"/>
  <c r="I41" i="5"/>
  <c r="I42" i="5"/>
  <c r="I35" i="5"/>
  <c r="I23" i="5"/>
  <c r="I25" i="5"/>
  <c r="I26" i="5"/>
  <c r="I27" i="5"/>
  <c r="I28" i="5"/>
  <c r="I29" i="5"/>
  <c r="I30" i="5"/>
  <c r="I24" i="5"/>
  <c r="H204" i="5"/>
  <c r="H203" i="5"/>
  <c r="H202" i="5"/>
  <c r="H201" i="5"/>
  <c r="H200" i="5"/>
  <c r="H198" i="5"/>
  <c r="H196" i="5"/>
  <c r="H194" i="5"/>
  <c r="L168" i="5"/>
  <c r="J168" i="5"/>
  <c r="L167" i="5"/>
  <c r="J167" i="5"/>
  <c r="L166" i="5"/>
  <c r="J166" i="5"/>
  <c r="L133" i="5"/>
  <c r="M196" i="5" s="1"/>
  <c r="C47" i="5"/>
  <c r="J47" i="5" s="1"/>
  <c r="C48" i="5"/>
  <c r="J48" i="5" s="1"/>
  <c r="L47" i="5"/>
  <c r="L23" i="5"/>
  <c r="M23" i="5"/>
  <c r="P23" i="5" s="1"/>
  <c r="M84" i="5"/>
  <c r="M85" i="5"/>
  <c r="M86" i="5"/>
  <c r="M87" i="5"/>
  <c r="M88" i="5"/>
  <c r="M89" i="5"/>
  <c r="M90" i="5"/>
  <c r="M83" i="5"/>
  <c r="C24" i="5"/>
  <c r="J24" i="5" s="1"/>
  <c r="C25" i="5"/>
  <c r="J25" i="5" s="1"/>
  <c r="C26" i="5"/>
  <c r="J26" i="5" s="1"/>
  <c r="C27" i="5"/>
  <c r="J27" i="5" s="1"/>
  <c r="C28" i="5"/>
  <c r="J28" i="5" s="1"/>
  <c r="C29" i="5"/>
  <c r="J29" i="5" s="1"/>
  <c r="C30" i="5"/>
  <c r="J30" i="5" s="1"/>
  <c r="K201" i="5"/>
  <c r="K202" i="5"/>
  <c r="K203" i="5"/>
  <c r="K204" i="5"/>
  <c r="K200" i="5"/>
  <c r="K198" i="5"/>
  <c r="K196" i="5"/>
  <c r="K194" i="5"/>
  <c r="I201" i="5"/>
  <c r="I202" i="5"/>
  <c r="I203" i="5"/>
  <c r="I204" i="5"/>
  <c r="I200" i="5"/>
  <c r="I198" i="5"/>
  <c r="I196" i="5"/>
  <c r="I194" i="5"/>
  <c r="L138" i="5"/>
  <c r="M203" i="5" s="1"/>
  <c r="L137" i="5"/>
  <c r="M202" i="5" s="1"/>
  <c r="L136" i="5"/>
  <c r="M201" i="5" s="1"/>
  <c r="L135" i="5"/>
  <c r="M200" i="5" s="1"/>
  <c r="L134" i="5"/>
  <c r="M198" i="5" s="1"/>
  <c r="G138" i="5"/>
  <c r="G137" i="5"/>
  <c r="G135" i="5"/>
  <c r="G134" i="5"/>
  <c r="L173" i="5"/>
  <c r="J173" i="5"/>
  <c r="L174" i="5"/>
  <c r="J174" i="5"/>
  <c r="L172" i="5"/>
  <c r="J172" i="5"/>
  <c r="L171" i="5"/>
  <c r="J171" i="5"/>
  <c r="L170" i="5"/>
  <c r="J170" i="5"/>
  <c r="D171" i="5"/>
  <c r="D170" i="5"/>
  <c r="E184" i="5" s="1"/>
  <c r="H184" i="5" s="1"/>
  <c r="G201" i="5" s="1"/>
  <c r="L169" i="5"/>
  <c r="J169" i="5"/>
  <c r="F168" i="5"/>
  <c r="F167" i="5"/>
  <c r="F166" i="5"/>
  <c r="D174" i="5"/>
  <c r="D172" i="5"/>
  <c r="D169" i="5"/>
  <c r="E183" i="5" s="1"/>
  <c r="H183" i="5" s="1"/>
  <c r="G200" i="5" s="1"/>
  <c r="D168" i="5"/>
  <c r="E182" i="5" s="1"/>
  <c r="H182" i="5" s="1"/>
  <c r="G198" i="5" s="1"/>
  <c r="D167" i="5"/>
  <c r="D166" i="5"/>
  <c r="E180" i="5" s="1"/>
  <c r="H180" i="5" s="1"/>
  <c r="G194" i="5" s="1"/>
  <c r="G136" i="5"/>
  <c r="L132" i="5"/>
  <c r="M194" i="5" s="1"/>
  <c r="G108" i="5"/>
  <c r="G109" i="5"/>
  <c r="G110" i="5"/>
  <c r="G111" i="5"/>
  <c r="G112" i="5"/>
  <c r="G113" i="5"/>
  <c r="G114" i="5"/>
  <c r="G107" i="5"/>
  <c r="C42" i="5"/>
  <c r="J42" i="5" s="1"/>
  <c r="C41" i="5"/>
  <c r="J41" i="5" s="1"/>
  <c r="C40" i="5"/>
  <c r="J40" i="5" s="1"/>
  <c r="C39" i="5"/>
  <c r="J39" i="5" s="1"/>
  <c r="C38" i="5"/>
  <c r="J38" i="5" s="1"/>
  <c r="C37" i="5"/>
  <c r="J37" i="5" s="1"/>
  <c r="C36" i="5"/>
  <c r="J36" i="5" s="1"/>
  <c r="C35" i="5"/>
  <c r="J35" i="5" s="1"/>
  <c r="C84" i="5"/>
  <c r="J84" i="5" s="1"/>
  <c r="C85" i="5"/>
  <c r="J85" i="5" s="1"/>
  <c r="C86" i="5"/>
  <c r="J86" i="5" s="1"/>
  <c r="C87" i="5"/>
  <c r="J87" i="5" s="1"/>
  <c r="C88" i="5"/>
  <c r="J88" i="5" s="1"/>
  <c r="C89" i="5"/>
  <c r="J89" i="5" s="1"/>
  <c r="C90" i="5"/>
  <c r="J90" i="5" s="1"/>
  <c r="C83" i="5"/>
  <c r="J83" i="5" s="1"/>
  <c r="C78" i="5"/>
  <c r="J78" i="5" s="1"/>
  <c r="C77" i="5"/>
  <c r="J77" i="5" s="1"/>
  <c r="C76" i="5"/>
  <c r="J76" i="5" s="1"/>
  <c r="C75" i="5"/>
  <c r="J75" i="5" s="1"/>
  <c r="C74" i="5"/>
  <c r="J74" i="5" s="1"/>
  <c r="C73" i="5"/>
  <c r="J73" i="5" s="1"/>
  <c r="C72" i="5"/>
  <c r="J72" i="5" s="1"/>
  <c r="C71" i="5"/>
  <c r="J71" i="5" s="1"/>
  <c r="C60" i="5"/>
  <c r="J60" i="5" s="1"/>
  <c r="C61" i="5"/>
  <c r="J61" i="5" s="1"/>
  <c r="C62" i="5"/>
  <c r="J62" i="5" s="1"/>
  <c r="C63" i="5"/>
  <c r="J63" i="5" s="1"/>
  <c r="C64" i="5"/>
  <c r="J64" i="5" s="1"/>
  <c r="C65" i="5"/>
  <c r="J65" i="5" s="1"/>
  <c r="C66" i="5"/>
  <c r="J66" i="5" s="1"/>
  <c r="L48" i="5"/>
  <c r="M48" i="5"/>
  <c r="P48" i="5" s="1"/>
  <c r="C49" i="5"/>
  <c r="J49" i="5" s="1"/>
  <c r="L49" i="5"/>
  <c r="M49" i="5"/>
  <c r="P49" i="5" s="1"/>
  <c r="C50" i="5"/>
  <c r="J50" i="5" s="1"/>
  <c r="L50" i="5"/>
  <c r="M50" i="5"/>
  <c r="P50" i="5" s="1"/>
  <c r="C51" i="5"/>
  <c r="J51" i="5" s="1"/>
  <c r="L51" i="5"/>
  <c r="M51" i="5"/>
  <c r="P51" i="5" s="1"/>
  <c r="C52" i="5"/>
  <c r="J52" i="5" s="1"/>
  <c r="L52" i="5"/>
  <c r="M52" i="5"/>
  <c r="P52" i="5" s="1"/>
  <c r="C53" i="5"/>
  <c r="J53" i="5" s="1"/>
  <c r="L53" i="5"/>
  <c r="M53" i="5"/>
  <c r="P53" i="5" s="1"/>
  <c r="C54" i="5"/>
  <c r="J54" i="5" s="1"/>
  <c r="L54" i="5"/>
  <c r="M54" i="5"/>
  <c r="P54" i="5" s="1"/>
  <c r="M47" i="5"/>
  <c r="P47" i="5" s="1"/>
  <c r="M42" i="5"/>
  <c r="P42" i="5" s="1"/>
  <c r="L42" i="5"/>
  <c r="M41" i="5"/>
  <c r="P41" i="5" s="1"/>
  <c r="L41" i="5"/>
  <c r="M40" i="5"/>
  <c r="P40" i="5" s="1"/>
  <c r="L40" i="5"/>
  <c r="M39" i="5"/>
  <c r="P39" i="5" s="1"/>
  <c r="L39" i="5"/>
  <c r="M38" i="5"/>
  <c r="P38" i="5" s="1"/>
  <c r="L38" i="5"/>
  <c r="M37" i="5"/>
  <c r="P37" i="5" s="1"/>
  <c r="L37" i="5"/>
  <c r="M36" i="5"/>
  <c r="P36" i="5" s="1"/>
  <c r="L36" i="5"/>
  <c r="M35" i="5"/>
  <c r="P35" i="5" s="1"/>
  <c r="L24" i="5"/>
  <c r="L25" i="5"/>
  <c r="L26" i="5"/>
  <c r="L27" i="5"/>
  <c r="L28" i="5"/>
  <c r="L29" i="5"/>
  <c r="L30" i="5"/>
  <c r="M24" i="5"/>
  <c r="P24" i="5" s="1"/>
  <c r="M25" i="5"/>
  <c r="P25" i="5" s="1"/>
  <c r="M26" i="5"/>
  <c r="P26" i="5" s="1"/>
  <c r="M27" i="5"/>
  <c r="P27" i="5" s="1"/>
  <c r="M28" i="5"/>
  <c r="P28" i="5" s="1"/>
  <c r="M29" i="5"/>
  <c r="P29" i="5" s="1"/>
  <c r="M30" i="5"/>
  <c r="P30" i="5" s="1"/>
  <c r="C59" i="5"/>
  <c r="J59" i="5" s="1"/>
  <c r="G206" i="5" l="1"/>
  <c r="E201" i="5"/>
  <c r="C203" i="5"/>
  <c r="E203" i="5"/>
  <c r="N202" i="5"/>
  <c r="E185" i="5"/>
  <c r="H185" i="5" s="1"/>
  <c r="G202" i="5" s="1"/>
  <c r="E202" i="5"/>
  <c r="C205" i="5"/>
  <c r="Q205" i="5" s="1"/>
  <c r="E199" i="5"/>
  <c r="E200" i="5"/>
  <c r="E186" i="5"/>
  <c r="E196" i="5"/>
  <c r="L35" i="5"/>
  <c r="E197" i="5" s="1"/>
  <c r="E187" i="5"/>
  <c r="E198" i="5"/>
  <c r="E181" i="5"/>
  <c r="H181" i="5" s="1"/>
  <c r="G196" i="5" s="1"/>
  <c r="E195" i="5"/>
  <c r="E194" i="5"/>
  <c r="C196" i="5"/>
  <c r="C195" i="5"/>
  <c r="C199" i="5"/>
  <c r="C194" i="5"/>
  <c r="C197" i="5"/>
  <c r="C201" i="5"/>
  <c r="C202" i="5"/>
  <c r="C200" i="5"/>
  <c r="C198" i="5"/>
  <c r="C206" i="5" l="1"/>
  <c r="E206" i="5"/>
  <c r="Q200" i="5"/>
  <c r="H187" i="5"/>
  <c r="G204" i="5" s="1"/>
  <c r="Q204" i="5" s="1"/>
  <c r="H186" i="5"/>
  <c r="G203" i="5" s="1"/>
  <c r="Q198" i="5"/>
  <c r="Q201" i="5"/>
  <c r="Q202" i="5"/>
  <c r="Q199" i="5"/>
  <c r="Q196" i="5"/>
  <c r="Q194" i="5"/>
  <c r="Q197" i="5"/>
  <c r="Q195" i="5"/>
  <c r="Q206" i="5" l="1"/>
  <c r="M209" i="5"/>
  <c r="Q203" i="5"/>
  <c r="C4" i="5" l="1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Ioana Sticea Mera</author>
    <author>Sommerauer Peter, Dr.</author>
    <author>Oana Crusmac</author>
    <author>Lidija Živković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 entire value of the approved grant will be entered. The next two cells are automatically updated according to the values ​​entered in the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C8D63B27-1101-4588-A5E9-5010B2FD6E74}">
      <text>
        <r>
          <rPr>
            <sz val="9"/>
            <color indexed="81"/>
            <rFont val="Tahoma"/>
            <family val="2"/>
          </rPr>
          <t xml:space="preserve">
All sections in white require manual entry or selection from a list of required values</t>
        </r>
      </text>
    </comment>
    <comment ref="C10" authorId="0" shapeId="0" xr:uid="{2F56DB4D-6056-4831-8F48-F4E4618D92DB}">
      <text>
        <r>
          <rPr>
            <sz val="9"/>
            <color indexed="81"/>
            <rFont val="Tahoma"/>
            <family val="2"/>
          </rPr>
          <t xml:space="preserve">
The rate appears 
automatically when selecting the country in the previous column</t>
        </r>
      </text>
    </comment>
    <comment ref="D10" authorId="0" shapeId="0" xr:uid="{DBE309BC-52D2-464A-BF67-5E8F8438C6A8}">
      <text>
        <r>
          <rPr>
            <sz val="9"/>
            <color indexed="81"/>
            <rFont val="Tahoma"/>
            <family val="2"/>
          </rPr>
          <t xml:space="preserve">
If there is green travel, the value for transport is changes in accordance with the rules of the Program Guide.</t>
        </r>
      </text>
    </comment>
    <comment ref="E10" authorId="0" shapeId="0" xr:uid="{B3F100A2-5D6F-4B99-A8EE-5D724BB145EF}">
      <text>
        <r>
          <rPr>
            <sz val="9"/>
            <color indexed="81"/>
            <rFont val="Tahoma"/>
            <family val="2"/>
          </rPr>
          <t>Must be selected according to the distance calculator provided by the EC.</t>
        </r>
      </text>
    </comment>
    <comment ref="F10" authorId="0" shapeId="0" xr:uid="{3E7EEA75-3C03-4C86-8B3D-498FC6B15DA8}">
      <text>
        <r>
          <rPr>
            <sz val="9"/>
            <color indexed="81"/>
            <rFont val="Tahoma"/>
            <family val="2"/>
          </rPr>
          <t xml:space="preserve">
It refers to the duration of the trip excluding travel days.</t>
        </r>
      </text>
    </comment>
    <comment ref="A16" authorId="0" shapeId="0" xr:uid="{72E2B0A4-52BF-473D-B4F2-8267E0A9CCDF}">
      <text>
        <r>
          <rPr>
            <sz val="9"/>
            <color indexed="81"/>
            <rFont val="Tahoma"/>
            <family val="2"/>
          </rPr>
          <t>If you need more flows than those provided in the sheet for a certain activity, you must insert a line before the last provided and it will have the same functionalities as the previous one.</t>
        </r>
      </text>
    </comment>
    <comment ref="B2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All sections in white require manual entry or selection from a list of required values</t>
        </r>
      </text>
    </comment>
    <comment ref="C2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The rate appears 
automatically when selecting the country in the previous column</t>
        </r>
      </text>
    </comment>
    <comment ref="D2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If there is green travel, the value for transport is changes in accordance with the rules of the Program Guide.</t>
        </r>
      </text>
    </comment>
    <comment ref="E23" authorId="0" shapeId="0" xr:uid="{00000000-0006-0000-0000-000005000000}">
      <text>
        <r>
          <rPr>
            <sz val="9"/>
            <color indexed="81"/>
            <rFont val="Tahoma"/>
            <family val="2"/>
          </rPr>
          <t>Must be selected according to the distance calculator provided by the EC.</t>
        </r>
      </text>
    </comment>
    <comment ref="F2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It refers to the duration of the trip excluding travel days.</t>
        </r>
      </text>
    </comment>
    <comment ref="A29" authorId="0" shapeId="0" xr:uid="{00000000-0006-0000-0000-000007000000}">
      <text>
        <r>
          <rPr>
            <sz val="9"/>
            <color indexed="81"/>
            <rFont val="Tahoma"/>
            <family val="2"/>
          </rPr>
          <t>If you need more flows than those provided in the sheet for a certain activity, you must insert a line before the last provided and it will have the same functionalities as the previous one.</t>
        </r>
      </text>
    </comment>
    <comment ref="K83" authorId="0" shapeId="0" xr:uid="{00000000-0006-0000-0000-000008000000}">
      <text>
        <r>
          <rPr>
            <sz val="9"/>
            <color indexed="81"/>
            <rFont val="Tahoma"/>
            <family val="2"/>
          </rPr>
          <t>It only refers to the number of course days per participant - do not forget that the maximum value is 10 course days/flow/participant.</t>
        </r>
      </text>
    </comment>
    <comment ref="F10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Regardless of the destination, each participant can benefit from a maximum of 680 euros/trip. Limited to the maximum of 3 participants per visit.</t>
        </r>
      </text>
    </comment>
    <comment ref="G131" authorId="1" shapeId="0" xr:uid="{FB9E45F6-7C21-43EA-9B19-44B16151964D}">
      <text>
        <r>
          <rPr>
            <b/>
            <sz val="9"/>
            <color indexed="81"/>
            <rFont val="Segoe UI"/>
            <family val="2"/>
          </rPr>
          <t>Sommerauer Peter, Dr.:</t>
        </r>
        <r>
          <rPr>
            <sz val="9"/>
            <color indexed="81"/>
            <rFont val="Segoe UI"/>
            <family val="2"/>
          </rPr>
          <t xml:space="preserve">
Nicht zulässig
</t>
        </r>
      </text>
    </comment>
    <comment ref="G138" authorId="1" shapeId="0" xr:uid="{2563A9B4-6FE6-4200-BE02-C91F7F9973E3}">
      <text>
        <r>
          <rPr>
            <b/>
            <sz val="9"/>
            <color indexed="81"/>
            <rFont val="Segoe UI"/>
            <family val="2"/>
          </rPr>
          <t>Sommerauer Peter, Dr.:</t>
        </r>
        <r>
          <rPr>
            <sz val="9"/>
            <color indexed="81"/>
            <rFont val="Segoe UI"/>
            <family val="2"/>
          </rPr>
          <t xml:space="preserve">
Nicht zulässig
</t>
        </r>
      </text>
    </comment>
    <comment ref="H142" authorId="2" shapeId="0" xr:uid="{00000000-0006-0000-0000-00000A000000}">
      <text>
        <r>
          <rPr>
            <sz val="9"/>
            <color indexed="81"/>
            <rFont val="Tahoma"/>
            <family val="2"/>
          </rPr>
          <t xml:space="preserve">You will enter, under your activity, the number of participants for whom you requested support for inclusion and/or the number of participants for whom you requested Exceptional costs for high travel costs and the amount approved for the 2 types of expenses
</t>
        </r>
      </text>
    </comment>
    <comment ref="D178" authorId="3" shapeId="0" xr:uid="{258FAC03-08F9-429C-9394-285BC58C5D17}">
      <text>
        <r>
          <rPr>
            <sz val="9"/>
            <color indexed="81"/>
            <rFont val="Tahoma"/>
            <family val="2"/>
          </rPr>
          <t xml:space="preserve">
Select from a list (according to Programme guide rates).</t>
        </r>
      </text>
    </comment>
  </commentList>
</comments>
</file>

<file path=xl/sharedStrings.xml><?xml version="1.0" encoding="utf-8"?>
<sst xmlns="http://schemas.openxmlformats.org/spreadsheetml/2006/main" count="358" uniqueCount="160">
  <si>
    <t>Project number:</t>
  </si>
  <si>
    <t xml:space="preserve">Approved budget: </t>
  </si>
  <si>
    <t xml:space="preserve">Committed budget: </t>
  </si>
  <si>
    <t>Remaining budget:</t>
  </si>
  <si>
    <t>Flow</t>
  </si>
  <si>
    <t>Destination country</t>
  </si>
  <si>
    <t>Unit cost/ country</t>
  </si>
  <si>
    <t>Green?
Yes/No</t>
  </si>
  <si>
    <t>Distance band</t>
  </si>
  <si>
    <t>Activity duration</t>
  </si>
  <si>
    <t>Travel days</t>
  </si>
  <si>
    <t>No. participants</t>
  </si>
  <si>
    <t>Travel cost/ participant</t>
  </si>
  <si>
    <t>Individual support/ participant</t>
  </si>
  <si>
    <t>Number of accompanying persons</t>
  </si>
  <si>
    <t>Travel cost/ acc. Person</t>
  </si>
  <si>
    <t>Daily unit cost/ acc person</t>
  </si>
  <si>
    <t>Individual support/ acc.persons</t>
  </si>
  <si>
    <t>Number course days/1 part</t>
  </si>
  <si>
    <t>Course fee /course day</t>
  </si>
  <si>
    <t>Budget  - preparatory visits</t>
  </si>
  <si>
    <t>Total value/ flow</t>
  </si>
  <si>
    <t>Country of origin</t>
  </si>
  <si>
    <t>No. staff</t>
  </si>
  <si>
    <t>Activity</t>
  </si>
  <si>
    <t>Number of participants benefiting for OLS</t>
  </si>
  <si>
    <t>Number participants - grant</t>
  </si>
  <si>
    <t>Grant / participant</t>
  </si>
  <si>
    <t>Total Grant</t>
  </si>
  <si>
    <t xml:space="preserve">Short term </t>
  </si>
  <si>
    <t>Skills competition</t>
  </si>
  <si>
    <t xml:space="preserve">Teaching and training </t>
  </si>
  <si>
    <t>Staff job shadowing</t>
  </si>
  <si>
    <t>Staff courses</t>
  </si>
  <si>
    <t>Invited experts</t>
  </si>
  <si>
    <t>Budget real cost</t>
  </si>
  <si>
    <t>Activity type</t>
  </si>
  <si>
    <t>Participant number</t>
  </si>
  <si>
    <t>Total grant</t>
  </si>
  <si>
    <t>Explanations</t>
  </si>
  <si>
    <t xml:space="preserve">Individual support for inclusion </t>
  </si>
  <si>
    <t>N/A</t>
  </si>
  <si>
    <t>Preparatory visit</t>
  </si>
  <si>
    <t>Exceptional costs</t>
  </si>
  <si>
    <t>Details by activity type</t>
  </si>
  <si>
    <t xml:space="preserve">
Total number of participants (excluding accompanying persons)</t>
  </si>
  <si>
    <t xml:space="preserve">
Total number of accompanying persons</t>
  </si>
  <si>
    <t>Participants qualifying for inclusion (only for inclusion organisational support) *</t>
  </si>
  <si>
    <t>Total number of activity days (including accompanying persons)</t>
  </si>
  <si>
    <t>Total number of travel days (including accompanying persons)</t>
  </si>
  <si>
    <t>* fill in manually</t>
  </si>
  <si>
    <t>Hosting teachers</t>
  </si>
  <si>
    <t>Budget Organisational support</t>
  </si>
  <si>
    <t>Organisational support/unit</t>
  </si>
  <si>
    <t>Organisation support total</t>
  </si>
  <si>
    <t>Unit cost for inclusion - organisation support</t>
  </si>
  <si>
    <t>Organisational support + organisational support for inclusion total</t>
  </si>
  <si>
    <t>Synoptic table</t>
  </si>
  <si>
    <t>Individual support</t>
  </si>
  <si>
    <t>Travel cost</t>
  </si>
  <si>
    <t>Organisational support</t>
  </si>
  <si>
    <t>organisational support for inclusion</t>
  </si>
  <si>
    <t>Inlcusion individual support</t>
  </si>
  <si>
    <t>Exceptional cost</t>
  </si>
  <si>
    <t>Linguistic support</t>
  </si>
  <si>
    <t>Course fee</t>
  </si>
  <si>
    <t>Total budget per activity type</t>
  </si>
  <si>
    <t>Short term - 
acc.persons</t>
  </si>
  <si>
    <t>Skills competition - acc.persons</t>
  </si>
  <si>
    <t>Teaching and Training</t>
  </si>
  <si>
    <t>Staff Job Shadowing</t>
  </si>
  <si>
    <t>Total for each budget chapter</t>
  </si>
  <si>
    <t>Total commited budget</t>
  </si>
  <si>
    <t>The entire budget tab is intended to reflect the mobilities like the data from a classic application or from the Beneficiary module. The use of the tab is to make predictions regarding the use of funds intended for your organization's project.</t>
  </si>
  <si>
    <t>This document is intended to be a tool by which you can forecast the amounts you commit to your project.</t>
  </si>
  <si>
    <t>Most of the information is calculated automatically depending on the number of participants entered and depending on the country of destination and the selected distance band - with or without green travel</t>
  </si>
  <si>
    <t>Attention!</t>
  </si>
  <si>
    <t>1. Never delete rows! If you don't have an activity type, click HIDE ROWS! If you only have one flow/activity, click HIDE ROWS for the other rows!</t>
  </si>
  <si>
    <t>2. All cells with a red corner have comments with details and explanations</t>
  </si>
  <si>
    <t>3. The white cells in each table are editable: either select values ​​from the drop-down list, or enter values ​​manually (number of participants, activity days, etc.)</t>
  </si>
  <si>
    <t>4. The gray cell values ​​are NOT editable. Their content is generated automatically depending on the values ​​previously entered in the white cells.</t>
  </si>
  <si>
    <t>5. With the exception of the cells in which values ​​can be entered manually, all the others have formulas and must not be deleted/modified.</t>
  </si>
  <si>
    <t>6. The restrictions provided in the Programme Guide are contained in the formulas, the budget form not allowing the introduction of values ​​that exceed the maximum value established in the Guide.</t>
  </si>
  <si>
    <t xml:space="preserve">7. Support for inclusion for participants, from the real costs section, must not be less than the approved amount - according to Grant awarded for inclusion support for participants and exceptional costs. </t>
  </si>
  <si>
    <t>8. In the "Details by type of activities" table, the "Participants qualifying for inclusion (only for inclusion organisational support)" column is entered manually, indicating the number of participants registered with fewer opportunities.</t>
  </si>
  <si>
    <t>9. In the "Budget Organisational support" table, choose the organizational support per unit (participant), in accordance with the Programme Guide that stipulates these units for each type of activity.</t>
  </si>
  <si>
    <t>10. From the Programme Guide you will use the unit costs related to the field under which your project takes place, namely VET - Mobility Projects (KA1).</t>
  </si>
  <si>
    <t>11. The link to the distance calculator is as follows: https://erasmus-plus.ec.europa.eu/resources-and-tools/distance-calculator . To find out the distance, enter, for departure, the city where your institution is based and, for arrival, the destination city in the host country.</t>
  </si>
  <si>
    <t>sprijin org?</t>
  </si>
  <si>
    <t>DISTANCE</t>
  </si>
  <si>
    <t>Grant unit (EUR)</t>
  </si>
  <si>
    <t>grant unit GREEN</t>
  </si>
  <si>
    <t>Green</t>
  </si>
  <si>
    <t>0 - 99 km</t>
  </si>
  <si>
    <t>Yes</t>
  </si>
  <si>
    <t>100 - 499 km</t>
  </si>
  <si>
    <t>No</t>
  </si>
  <si>
    <t>500 - 1999 km</t>
  </si>
  <si>
    <t>2000 - 2999 km</t>
  </si>
  <si>
    <t>3000 - 3999 km</t>
  </si>
  <si>
    <t>4000 - 7999 km</t>
  </si>
  <si>
    <t>&gt; 8000 km</t>
  </si>
  <si>
    <t>Subsistence Euro learner</t>
  </si>
  <si>
    <t>Subsistence Euro acc person</t>
  </si>
  <si>
    <t>Malta</t>
  </si>
  <si>
    <t>Portugal</t>
  </si>
  <si>
    <t>Destination Country</t>
  </si>
  <si>
    <t xml:space="preserve">Grupa </t>
  </si>
  <si>
    <t>Subsitance Euro</t>
  </si>
  <si>
    <t>Disclaimer: 
Die Tabelle ist kein offizielles Tool der Europäischen Kommission und/oder der Erasmus+ Nationalagentur AIBA. Sie dient ausschliesslich als Hilfsmittel bei der Umsetzung akkreditierter Projekte (für das Jahr 2023).
Die Europäische Kommission und/oder die Nationalagentur AIBA haften nicht für mögliche Fehler in den festgelegten Formeln.</t>
  </si>
  <si>
    <t>Austria</t>
  </si>
  <si>
    <t>Belgium</t>
  </si>
  <si>
    <t>Cyprus</t>
  </si>
  <si>
    <t>France</t>
  </si>
  <si>
    <t>Germany</t>
  </si>
  <si>
    <t>Greece</t>
  </si>
  <si>
    <t>Italy</t>
  </si>
  <si>
    <t>Netherlands</t>
  </si>
  <si>
    <t>Spain</t>
  </si>
  <si>
    <t>Bulgaria</t>
  </si>
  <si>
    <t>Czech Republic</t>
  </si>
  <si>
    <t>Croatia</t>
  </si>
  <si>
    <t>Denmark</t>
  </si>
  <si>
    <t>Estonia</t>
  </si>
  <si>
    <t>Finland</t>
  </si>
  <si>
    <t>Ireland</t>
  </si>
  <si>
    <t>Iceland</t>
  </si>
  <si>
    <t>Latvia</t>
  </si>
  <si>
    <t>Luxembourg</t>
  </si>
  <si>
    <t>Hungary</t>
  </si>
  <si>
    <t>Norway</t>
  </si>
  <si>
    <t>Lithuania</t>
  </si>
  <si>
    <t>Liechtenstein</t>
  </si>
  <si>
    <t>Poland</t>
  </si>
  <si>
    <t>Romania</t>
  </si>
  <si>
    <t>Serbia</t>
  </si>
  <si>
    <t>Slovakia</t>
  </si>
  <si>
    <t>Slovenia</t>
  </si>
  <si>
    <t>Sweden</t>
  </si>
  <si>
    <t>Turkey</t>
  </si>
  <si>
    <t>North Macedonia</t>
  </si>
  <si>
    <t>1st group of countries</t>
  </si>
  <si>
    <t>2nd group of countries</t>
  </si>
  <si>
    <t>3rd group of countries</t>
  </si>
  <si>
    <t>Budget Learners - short term (10-89 days)</t>
  </si>
  <si>
    <t>Budget Learners - skills competition (1-10 days)</t>
  </si>
  <si>
    <t>Budget  - invited experts (2-60 days)</t>
  </si>
  <si>
    <t>Budget  - hosting teachers and educators in training (10-365 days)</t>
  </si>
  <si>
    <t>Long term</t>
  </si>
  <si>
    <t>Long term - acc.persons</t>
  </si>
  <si>
    <t>Budget Learners - Group mobilities (2-30 days, minimum 2 learners per group)</t>
  </si>
  <si>
    <t>Group mobility</t>
  </si>
  <si>
    <t>Budget Increased Linguistic Support</t>
  </si>
  <si>
    <t>Budget Learners - Long-term (90-365 days)</t>
  </si>
  <si>
    <t>Budget - Staff teaching &amp; training (2-365 days)</t>
  </si>
  <si>
    <t>Budget  - Staff job shadowing (2-60 days)</t>
  </si>
  <si>
    <t>Budget  - Staff courses (2-30 days, max 10 days course fees per participant)</t>
  </si>
  <si>
    <t>Total course fee/participant</t>
  </si>
  <si>
    <t>Group Mobility</t>
  </si>
  <si>
    <t>Group Mobility - 
acc.persons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</si>
</sst>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5" fillId="0" borderId="0" xfId="0" applyFont="1"/>
    <xf numFmtId="164" fontId="0" fillId="3" borderId="1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0" fillId="0" borderId="3" xfId="0" applyNumberFormat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4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8" borderId="1" xfId="0" applyFill="1" applyBorder="1"/>
    <xf numFmtId="0" fontId="0" fillId="4" borderId="1" xfId="0" applyFill="1" applyBorder="1"/>
    <xf numFmtId="0" fontId="5" fillId="0" borderId="1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5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0" borderId="6" xfId="0" applyBorder="1"/>
    <xf numFmtId="0" fontId="0" fillId="7" borderId="7" xfId="0" applyFill="1" applyBorder="1"/>
    <xf numFmtId="0" fontId="0" fillId="7" borderId="3" xfId="0" applyFill="1" applyBorder="1"/>
    <xf numFmtId="0" fontId="0" fillId="5" borderId="4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0" fillId="0" borderId="31" xfId="0" applyBorder="1"/>
    <xf numFmtId="0" fontId="19" fillId="2" borderId="6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7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0" fillId="12" borderId="32" xfId="0" applyFont="1" applyFill="1" applyBorder="1" applyAlignment="1">
      <alignment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11" borderId="6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6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" fontId="15" fillId="7" borderId="6" xfId="0" applyNumberFormat="1" applyFont="1" applyFill="1" applyBorder="1" applyAlignment="1">
      <alignment horizontal="right"/>
    </xf>
    <xf numFmtId="4" fontId="15" fillId="7" borderId="7" xfId="0" applyNumberFormat="1" applyFont="1" applyFill="1" applyBorder="1" applyAlignment="1">
      <alignment horizontal="right"/>
    </xf>
    <xf numFmtId="4" fontId="15" fillId="0" borderId="8" xfId="0" applyNumberFormat="1" applyFont="1" applyBorder="1" applyAlignment="1">
      <alignment horizontal="right"/>
    </xf>
    <xf numFmtId="4" fontId="15" fillId="8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9">
    <dxf>
      <fill>
        <patternFill patternType="solid">
          <fgColor rgb="FF92D050"/>
          <bgColor rgb="FF00000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ont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6" tint="0.39994506668294322"/>
        </patternFill>
      </fill>
    </dxf>
    <dxf>
      <fill>
        <patternFill>
          <bgColor rgb="FFFF7C80"/>
        </patternFill>
      </fill>
    </dxf>
    <dxf>
      <font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peu-my.sharepoint.com/Users/ioanasm/AppData/Local/Microsoft/Windows/INetCache/Content.Outlook/DQGNZMV1/v2_Model%20fila%20buget%20-%20V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122 si KA121"/>
      <sheetName val="Anexa II + Anexa I"/>
      <sheetName val="Look-up distanta"/>
      <sheetName val="Look-up subzistenta learner"/>
      <sheetName val="Look-up subzistenta staff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9"/>
  <sheetViews>
    <sheetView tabSelected="1" zoomScale="110" zoomScaleNormal="110" zoomScaleSheetLayoutView="100" workbookViewId="0">
      <pane ySplit="5" topLeftCell="A6" activePane="bottomLeft" state="frozen"/>
      <selection pane="bottomLeft" activeCell="H48" sqref="H48"/>
    </sheetView>
  </sheetViews>
  <sheetFormatPr baseColWidth="10" defaultColWidth="9.140625" defaultRowHeight="15" x14ac:dyDescent="0.25"/>
  <cols>
    <col min="1" max="1" width="5.5703125" customWidth="1"/>
    <col min="2" max="2" width="15.7109375" customWidth="1"/>
    <col min="3" max="3" width="10" customWidth="1"/>
    <col min="4" max="4" width="13.5703125" customWidth="1"/>
    <col min="5" max="5" width="14.140625" customWidth="1"/>
    <col min="6" max="6" width="9.85546875" customWidth="1"/>
    <col min="7" max="7" width="10.7109375" customWidth="1"/>
    <col min="8" max="8" width="11.140625" customWidth="1"/>
    <col min="9" max="9" width="11" customWidth="1"/>
    <col min="10" max="10" width="10.42578125" customWidth="1"/>
    <col min="11" max="11" width="8.42578125" customWidth="1"/>
    <col min="12" max="12" width="8.5703125" customWidth="1"/>
    <col min="13" max="16" width="11.42578125" customWidth="1"/>
    <col min="17" max="17" width="16.7109375" customWidth="1"/>
    <col min="18" max="18" width="9.42578125" customWidth="1"/>
  </cols>
  <sheetData>
    <row r="1" spans="1:16" ht="21" x14ac:dyDescent="0.35">
      <c r="A1" s="41" t="s">
        <v>0</v>
      </c>
      <c r="B1" s="52"/>
      <c r="C1" s="95"/>
      <c r="D1" s="96"/>
      <c r="E1" s="53"/>
      <c r="F1" s="54"/>
    </row>
    <row r="2" spans="1:16" ht="21" customHeight="1" x14ac:dyDescent="0.35">
      <c r="A2" s="41" t="s">
        <v>1</v>
      </c>
      <c r="B2" s="38"/>
      <c r="C2" s="97">
        <v>0</v>
      </c>
      <c r="D2" s="97"/>
    </row>
    <row r="3" spans="1:16" ht="21" customHeight="1" x14ac:dyDescent="0.35">
      <c r="A3" s="42" t="s">
        <v>2</v>
      </c>
      <c r="B3" s="39"/>
      <c r="C3" s="98">
        <f>M209</f>
        <v>0</v>
      </c>
      <c r="D3" s="98"/>
    </row>
    <row r="4" spans="1:16" ht="21" customHeight="1" x14ac:dyDescent="0.35">
      <c r="A4" s="43" t="s">
        <v>3</v>
      </c>
      <c r="B4" s="40"/>
      <c r="C4" s="99">
        <f>C2-M209</f>
        <v>0</v>
      </c>
      <c r="D4" s="99"/>
    </row>
    <row r="7" spans="1:16" s="13" customFormat="1" ht="15.75" x14ac:dyDescent="0.25">
      <c r="A7" s="13" t="s">
        <v>150</v>
      </c>
    </row>
    <row r="9" spans="1:16" ht="63.75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  <c r="K9" s="8" t="s">
        <v>14</v>
      </c>
      <c r="L9" s="6" t="s">
        <v>15</v>
      </c>
      <c r="M9" s="6" t="s">
        <v>16</v>
      </c>
      <c r="N9" s="6" t="s">
        <v>9</v>
      </c>
      <c r="O9" s="6" t="s">
        <v>10</v>
      </c>
      <c r="P9" s="6" t="s">
        <v>17</v>
      </c>
    </row>
    <row r="10" spans="1:16" x14ac:dyDescent="0.25">
      <c r="A10" s="9">
        <v>1</v>
      </c>
      <c r="B10" s="66"/>
      <c r="C10" s="14">
        <f t="shared" ref="C10:C17" si="0">IF(B10="",0,VLOOKUP(B10,subzistenta_learner_staff,2,FALSE))</f>
        <v>0</v>
      </c>
      <c r="D10" s="66"/>
      <c r="E10" s="66"/>
      <c r="F10" s="66"/>
      <c r="G10" s="66"/>
      <c r="H10" s="66"/>
      <c r="I10" s="14">
        <f>IF(E10="",0,IF(D10="Yes",VLOOKUP(E10,Distanztabelle!$A$3:$C$9,3,FALSE),VLOOKUP(E10,Distanztabelle!$A$3:$C$9,2,FALSE)))</f>
        <v>0</v>
      </c>
      <c r="J10" s="15">
        <f>IF(C10="",0,IF((F10+G10)&lt;15,(F10+G10)*C10,((F10+G10)-14)*ROUND(0.7*C10,0)+14*C10))</f>
        <v>0</v>
      </c>
      <c r="K10" s="11"/>
      <c r="L10" s="14" t="str">
        <f>IF(K10&gt;0,I10,"0")</f>
        <v>0</v>
      </c>
      <c r="M10" s="9">
        <f t="shared" ref="M10:M17" si="1">IF(K10=0,0,VLOOKUP(B10,subzistenta_learner_staff,3,FALSE))</f>
        <v>0</v>
      </c>
      <c r="N10" s="67"/>
      <c r="O10" s="67"/>
      <c r="P10" s="67">
        <f>IF(M10="",0,IF((N10+O10)&lt;15,(N10+O10)*M10,((N10+O10)-14)*ROUND(0.7*M10,0)+14*M10))*K10</f>
        <v>0</v>
      </c>
    </row>
    <row r="11" spans="1:16" x14ac:dyDescent="0.25">
      <c r="A11" s="9">
        <v>2</v>
      </c>
      <c r="B11" s="66"/>
      <c r="C11" s="14">
        <f t="shared" si="0"/>
        <v>0</v>
      </c>
      <c r="D11" s="66"/>
      <c r="E11" s="66"/>
      <c r="F11" s="66"/>
      <c r="G11" s="66"/>
      <c r="H11" s="66"/>
      <c r="I11" s="14">
        <f>IF(E11="",0,IF(D11="Yes",VLOOKUP(E11,Distanztabelle!$A$3:$C$9,3,FALSE),VLOOKUP(E11,Distanztabelle!$A$3:$C$9,2,FALSE)))</f>
        <v>0</v>
      </c>
      <c r="J11" s="15">
        <f t="shared" ref="J11:J17" si="2">IF(C11="",0,IF((F11+G11)&lt;15,(F11+G11)*C11,((F11+G11)-14)*ROUND(0.7*C11,0)+14*C11))</f>
        <v>0</v>
      </c>
      <c r="K11" s="11"/>
      <c r="L11" s="14" t="str">
        <f t="shared" ref="L11:L17" si="3">IF(K11&gt;0,I11,"0")</f>
        <v>0</v>
      </c>
      <c r="M11" s="9">
        <f t="shared" si="1"/>
        <v>0</v>
      </c>
      <c r="N11" s="67"/>
      <c r="O11" s="67"/>
      <c r="P11" s="67">
        <f t="shared" ref="P11:P17" si="4">IF(M11="",0,IF((N11+O11)&lt;15,(N11+O11)*M11,((N11+O11)-14)*ROUND(0.7*M11,0)+14*M11))*K11</f>
        <v>0</v>
      </c>
    </row>
    <row r="12" spans="1:16" x14ac:dyDescent="0.25">
      <c r="A12" s="9">
        <v>3</v>
      </c>
      <c r="B12" s="66"/>
      <c r="C12" s="14">
        <f t="shared" si="0"/>
        <v>0</v>
      </c>
      <c r="D12" s="66"/>
      <c r="E12" s="66"/>
      <c r="F12" s="66"/>
      <c r="G12" s="66"/>
      <c r="H12" s="66"/>
      <c r="I12" s="14">
        <f>IF(E12="",0,IF(D12="Yes",VLOOKUP(E12,Distanztabelle!$A$3:$C$9,3,FALSE),VLOOKUP(E12,Distanztabelle!$A$3:$C$9,2,FALSE)))</f>
        <v>0</v>
      </c>
      <c r="J12" s="15">
        <f t="shared" si="2"/>
        <v>0</v>
      </c>
      <c r="K12" s="11"/>
      <c r="L12" s="14" t="str">
        <f t="shared" si="3"/>
        <v>0</v>
      </c>
      <c r="M12" s="9">
        <f t="shared" si="1"/>
        <v>0</v>
      </c>
      <c r="N12" s="67"/>
      <c r="O12" s="67"/>
      <c r="P12" s="67">
        <f t="shared" si="4"/>
        <v>0</v>
      </c>
    </row>
    <row r="13" spans="1:16" x14ac:dyDescent="0.25">
      <c r="A13" s="9">
        <v>4</v>
      </c>
      <c r="B13" s="66"/>
      <c r="C13" s="14">
        <f t="shared" si="0"/>
        <v>0</v>
      </c>
      <c r="D13" s="66"/>
      <c r="E13" s="66"/>
      <c r="F13" s="66"/>
      <c r="G13" s="66"/>
      <c r="H13" s="66"/>
      <c r="I13" s="14">
        <f>IF(E13="",0,IF(D13="Yes",VLOOKUP(E13,Distanztabelle!$A$3:$C$9,3,FALSE),VLOOKUP(E13,Distanztabelle!$A$3:$C$9,2,FALSE)))</f>
        <v>0</v>
      </c>
      <c r="J13" s="15">
        <f t="shared" si="2"/>
        <v>0</v>
      </c>
      <c r="K13" s="11"/>
      <c r="L13" s="14" t="str">
        <f t="shared" si="3"/>
        <v>0</v>
      </c>
      <c r="M13" s="9">
        <f t="shared" si="1"/>
        <v>0</v>
      </c>
      <c r="N13" s="67"/>
      <c r="O13" s="67"/>
      <c r="P13" s="67">
        <f t="shared" si="4"/>
        <v>0</v>
      </c>
    </row>
    <row r="14" spans="1:16" x14ac:dyDescent="0.25">
      <c r="A14" s="9">
        <v>5</v>
      </c>
      <c r="B14" s="66"/>
      <c r="C14" s="14">
        <f t="shared" si="0"/>
        <v>0</v>
      </c>
      <c r="D14" s="66"/>
      <c r="E14" s="66"/>
      <c r="F14" s="66"/>
      <c r="G14" s="66"/>
      <c r="H14" s="66"/>
      <c r="I14" s="14">
        <f>IF(E14="",0,IF(D14="Yes",VLOOKUP(E14,Distanztabelle!$A$3:$C$9,3,FALSE),VLOOKUP(E14,Distanztabelle!$A$3:$C$9,2,FALSE)))</f>
        <v>0</v>
      </c>
      <c r="J14" s="15">
        <f t="shared" si="2"/>
        <v>0</v>
      </c>
      <c r="K14" s="11"/>
      <c r="L14" s="14" t="str">
        <f t="shared" si="3"/>
        <v>0</v>
      </c>
      <c r="M14" s="9">
        <f t="shared" si="1"/>
        <v>0</v>
      </c>
      <c r="N14" s="67"/>
      <c r="O14" s="67"/>
      <c r="P14" s="67">
        <f t="shared" si="4"/>
        <v>0</v>
      </c>
    </row>
    <row r="15" spans="1:16" x14ac:dyDescent="0.25">
      <c r="A15" s="9">
        <v>6</v>
      </c>
      <c r="B15" s="66"/>
      <c r="C15" s="14">
        <f t="shared" si="0"/>
        <v>0</v>
      </c>
      <c r="D15" s="66"/>
      <c r="E15" s="66"/>
      <c r="F15" s="66"/>
      <c r="G15" s="66"/>
      <c r="H15" s="66"/>
      <c r="I15" s="14">
        <f>IF(E15="",0,IF(D15="Yes",VLOOKUP(E15,Distanztabelle!$A$3:$C$9,3,FALSE),VLOOKUP(E15,Distanztabelle!$A$3:$C$9,2,FALSE)))</f>
        <v>0</v>
      </c>
      <c r="J15" s="15">
        <f t="shared" si="2"/>
        <v>0</v>
      </c>
      <c r="K15" s="11"/>
      <c r="L15" s="14" t="str">
        <f t="shared" si="3"/>
        <v>0</v>
      </c>
      <c r="M15" s="9">
        <f t="shared" si="1"/>
        <v>0</v>
      </c>
      <c r="N15" s="67"/>
      <c r="O15" s="67"/>
      <c r="P15" s="67">
        <f t="shared" si="4"/>
        <v>0</v>
      </c>
    </row>
    <row r="16" spans="1:16" x14ac:dyDescent="0.25">
      <c r="A16" s="9">
        <v>7</v>
      </c>
      <c r="B16" s="66"/>
      <c r="C16" s="14">
        <f t="shared" si="0"/>
        <v>0</v>
      </c>
      <c r="D16" s="66"/>
      <c r="E16" s="66"/>
      <c r="F16" s="66"/>
      <c r="G16" s="66"/>
      <c r="H16" s="66"/>
      <c r="I16" s="14">
        <f>IF(E16="",0,IF(D16="Yes",VLOOKUP(E16,Distanztabelle!$A$3:$C$9,3,FALSE),VLOOKUP(E16,Distanztabelle!$A$3:$C$9,2,FALSE)))</f>
        <v>0</v>
      </c>
      <c r="J16" s="15">
        <f t="shared" si="2"/>
        <v>0</v>
      </c>
      <c r="K16" s="11"/>
      <c r="L16" s="14" t="str">
        <f t="shared" si="3"/>
        <v>0</v>
      </c>
      <c r="M16" s="9">
        <f t="shared" si="1"/>
        <v>0</v>
      </c>
      <c r="N16" s="67"/>
      <c r="O16" s="67"/>
      <c r="P16" s="67">
        <f t="shared" si="4"/>
        <v>0</v>
      </c>
    </row>
    <row r="17" spans="1:16" x14ac:dyDescent="0.25">
      <c r="A17" s="9">
        <v>8</v>
      </c>
      <c r="B17" s="66"/>
      <c r="C17" s="14">
        <f t="shared" si="0"/>
        <v>0</v>
      </c>
      <c r="D17" s="66"/>
      <c r="E17" s="66"/>
      <c r="F17" s="66"/>
      <c r="G17" s="66"/>
      <c r="H17" s="66"/>
      <c r="I17" s="14">
        <f>IF(E17="",0,IF(D17="Yes",VLOOKUP(E17,Distanztabelle!$A$3:$C$9,3,FALSE),VLOOKUP(E17,Distanztabelle!$A$3:$C$9,2,FALSE)))</f>
        <v>0</v>
      </c>
      <c r="J17" s="15">
        <f t="shared" si="2"/>
        <v>0</v>
      </c>
      <c r="K17" s="11"/>
      <c r="L17" s="14" t="str">
        <f t="shared" si="3"/>
        <v>0</v>
      </c>
      <c r="M17" s="9">
        <f t="shared" si="1"/>
        <v>0</v>
      </c>
      <c r="N17" s="67"/>
      <c r="O17" s="67"/>
      <c r="P17" s="67">
        <f t="shared" si="4"/>
        <v>0</v>
      </c>
    </row>
    <row r="20" spans="1:16" s="13" customFormat="1" ht="15.75" x14ac:dyDescent="0.25">
      <c r="A20" s="13" t="s">
        <v>144</v>
      </c>
    </row>
    <row r="22" spans="1:16" ht="63.75" x14ac:dyDescent="0.25">
      <c r="A22" s="6" t="s">
        <v>4</v>
      </c>
      <c r="B22" s="6" t="s">
        <v>5</v>
      </c>
      <c r="C22" s="6" t="s">
        <v>6</v>
      </c>
      <c r="D22" s="6" t="s">
        <v>7</v>
      </c>
      <c r="E22" s="6" t="s">
        <v>8</v>
      </c>
      <c r="F22" s="6" t="s">
        <v>9</v>
      </c>
      <c r="G22" s="6" t="s">
        <v>10</v>
      </c>
      <c r="H22" s="6" t="s">
        <v>11</v>
      </c>
      <c r="I22" s="6" t="s">
        <v>12</v>
      </c>
      <c r="J22" s="7" t="s">
        <v>13</v>
      </c>
      <c r="K22" s="8" t="s">
        <v>14</v>
      </c>
      <c r="L22" s="6" t="s">
        <v>15</v>
      </c>
      <c r="M22" s="6" t="s">
        <v>16</v>
      </c>
      <c r="N22" s="6" t="s">
        <v>9</v>
      </c>
      <c r="O22" s="6" t="s">
        <v>10</v>
      </c>
      <c r="P22" s="6" t="s">
        <v>17</v>
      </c>
    </row>
    <row r="23" spans="1:16" x14ac:dyDescent="0.25">
      <c r="A23" s="9">
        <v>1</v>
      </c>
      <c r="B23" s="10"/>
      <c r="C23" s="14">
        <f t="shared" ref="C23:C30" si="5">IF(B23="",0,VLOOKUP(B23,subzistenta_learner_staff,2,FALSE))</f>
        <v>0</v>
      </c>
      <c r="D23" s="10"/>
      <c r="E23" s="10"/>
      <c r="F23" s="10"/>
      <c r="G23" s="10"/>
      <c r="H23" s="10"/>
      <c r="I23" s="14">
        <f>IF(E23="",0,IF(D23="Yes",VLOOKUP(E23,Distanztabelle!$A$3:$C$9,3,FALSE),VLOOKUP(E23,Distanztabelle!$A$3:$C$9,2,FALSE)))</f>
        <v>0</v>
      </c>
      <c r="J23" s="15">
        <f>IF(C23="",0,IF((F23+G23)&lt;15,(F23+G23)*C23,((F23+G23)-14)*ROUND(0.7*C23,0)+14*C23))</f>
        <v>0</v>
      </c>
      <c r="K23" s="11"/>
      <c r="L23" s="14" t="str">
        <f>IF(K23&gt;0,I23,"0")</f>
        <v>0</v>
      </c>
      <c r="M23" s="9">
        <f t="shared" ref="M23:M30" si="6">IF(K23=0,0,VLOOKUP(B23,subzistenta_learner_staff,3,FALSE))</f>
        <v>0</v>
      </c>
      <c r="N23" s="12"/>
      <c r="O23" s="12"/>
      <c r="P23" s="12">
        <f>IF(M23="",0,IF((N23+O23)&lt;15,(N23+O23)*M23,((N23+O23)-14)*ROUND(0.7*M23,0)+14*M23))*K23</f>
        <v>0</v>
      </c>
    </row>
    <row r="24" spans="1:16" x14ac:dyDescent="0.25">
      <c r="A24" s="9">
        <v>2</v>
      </c>
      <c r="B24" s="10"/>
      <c r="C24" s="14">
        <f t="shared" si="5"/>
        <v>0</v>
      </c>
      <c r="D24" s="10"/>
      <c r="E24" s="10"/>
      <c r="F24" s="10"/>
      <c r="G24" s="10"/>
      <c r="H24" s="10"/>
      <c r="I24" s="14">
        <f>IF(E24="",0,IF(D24="Yes",VLOOKUP(E24,Distanztabelle!$A$3:$C$9,3,FALSE),VLOOKUP(E24,Distanztabelle!$A$3:$C$9,2,FALSE)))</f>
        <v>0</v>
      </c>
      <c r="J24" s="15">
        <f t="shared" ref="J24:J30" si="7">IF(C24="",0,IF((F24+G24)&lt;15,(F24+G24)*C24,((F24+G24)-14)*ROUND(0.7*C24,0)+14*C24))</f>
        <v>0</v>
      </c>
      <c r="K24" s="11"/>
      <c r="L24" s="14" t="str">
        <f t="shared" ref="L24:L30" si="8">IF(K24&gt;0,I24,"0")</f>
        <v>0</v>
      </c>
      <c r="M24" s="9">
        <f t="shared" si="6"/>
        <v>0</v>
      </c>
      <c r="N24" s="12"/>
      <c r="O24" s="12"/>
      <c r="P24" s="12">
        <f t="shared" ref="P24:P30" si="9">IF(M24="",0,IF((N24+O24)&lt;15,(N24+O24)*M24,((N24+O24)-14)*ROUND(0.7*M24,0)+14*M24))*K24</f>
        <v>0</v>
      </c>
    </row>
    <row r="25" spans="1:16" x14ac:dyDescent="0.25">
      <c r="A25" s="9">
        <v>3</v>
      </c>
      <c r="B25" s="10"/>
      <c r="C25" s="14">
        <f t="shared" si="5"/>
        <v>0</v>
      </c>
      <c r="D25" s="10"/>
      <c r="E25" s="10"/>
      <c r="F25" s="10"/>
      <c r="G25" s="10"/>
      <c r="H25" s="10"/>
      <c r="I25" s="14">
        <f>IF(E25="",0,IF(D25="Yes",VLOOKUP(E25,Distanztabelle!$A$3:$C$9,3,FALSE),VLOOKUP(E25,Distanztabelle!$A$3:$C$9,2,FALSE)))</f>
        <v>0</v>
      </c>
      <c r="J25" s="15">
        <f t="shared" si="7"/>
        <v>0</v>
      </c>
      <c r="K25" s="11"/>
      <c r="L25" s="14" t="str">
        <f t="shared" si="8"/>
        <v>0</v>
      </c>
      <c r="M25" s="9">
        <f t="shared" si="6"/>
        <v>0</v>
      </c>
      <c r="N25" s="12"/>
      <c r="O25" s="12"/>
      <c r="P25" s="12">
        <f t="shared" si="9"/>
        <v>0</v>
      </c>
    </row>
    <row r="26" spans="1:16" x14ac:dyDescent="0.25">
      <c r="A26" s="9">
        <v>4</v>
      </c>
      <c r="B26" s="10"/>
      <c r="C26" s="14">
        <f t="shared" si="5"/>
        <v>0</v>
      </c>
      <c r="D26" s="10"/>
      <c r="E26" s="10"/>
      <c r="F26" s="10"/>
      <c r="G26" s="10"/>
      <c r="H26" s="10"/>
      <c r="I26" s="14">
        <f>IF(E26="",0,IF(D26="Yes",VLOOKUP(E26,Distanztabelle!$A$3:$C$9,3,FALSE),VLOOKUP(E26,Distanztabelle!$A$3:$C$9,2,FALSE)))</f>
        <v>0</v>
      </c>
      <c r="J26" s="15">
        <f t="shared" si="7"/>
        <v>0</v>
      </c>
      <c r="K26" s="11"/>
      <c r="L26" s="14" t="str">
        <f t="shared" si="8"/>
        <v>0</v>
      </c>
      <c r="M26" s="9">
        <f t="shared" si="6"/>
        <v>0</v>
      </c>
      <c r="N26" s="12"/>
      <c r="O26" s="12"/>
      <c r="P26" s="12">
        <f t="shared" si="9"/>
        <v>0</v>
      </c>
    </row>
    <row r="27" spans="1:16" x14ac:dyDescent="0.25">
      <c r="A27" s="9">
        <v>5</v>
      </c>
      <c r="B27" s="10"/>
      <c r="C27" s="14">
        <f t="shared" si="5"/>
        <v>0</v>
      </c>
      <c r="D27" s="10"/>
      <c r="E27" s="10"/>
      <c r="F27" s="10"/>
      <c r="G27" s="10"/>
      <c r="H27" s="10"/>
      <c r="I27" s="14">
        <f>IF(E27="",0,IF(D27="Yes",VLOOKUP(E27,Distanztabelle!$A$3:$C$9,3,FALSE),VLOOKUP(E27,Distanztabelle!$A$3:$C$9,2,FALSE)))</f>
        <v>0</v>
      </c>
      <c r="J27" s="15">
        <f t="shared" si="7"/>
        <v>0</v>
      </c>
      <c r="K27" s="11"/>
      <c r="L27" s="14" t="str">
        <f t="shared" si="8"/>
        <v>0</v>
      </c>
      <c r="M27" s="9">
        <f t="shared" si="6"/>
        <v>0</v>
      </c>
      <c r="N27" s="12"/>
      <c r="O27" s="12"/>
      <c r="P27" s="12">
        <f t="shared" si="9"/>
        <v>0</v>
      </c>
    </row>
    <row r="28" spans="1:16" x14ac:dyDescent="0.25">
      <c r="A28" s="9">
        <v>6</v>
      </c>
      <c r="B28" s="10"/>
      <c r="C28" s="14">
        <f t="shared" si="5"/>
        <v>0</v>
      </c>
      <c r="D28" s="10"/>
      <c r="E28" s="10"/>
      <c r="F28" s="10"/>
      <c r="G28" s="10"/>
      <c r="H28" s="10"/>
      <c r="I28" s="14">
        <f>IF(E28="",0,IF(D28="Yes",VLOOKUP(E28,Distanztabelle!$A$3:$C$9,3,FALSE),VLOOKUP(E28,Distanztabelle!$A$3:$C$9,2,FALSE)))</f>
        <v>0</v>
      </c>
      <c r="J28" s="15">
        <f t="shared" si="7"/>
        <v>0</v>
      </c>
      <c r="K28" s="11"/>
      <c r="L28" s="14" t="str">
        <f t="shared" si="8"/>
        <v>0</v>
      </c>
      <c r="M28" s="9">
        <f t="shared" si="6"/>
        <v>0</v>
      </c>
      <c r="N28" s="12"/>
      <c r="O28" s="12"/>
      <c r="P28" s="12">
        <f t="shared" si="9"/>
        <v>0</v>
      </c>
    </row>
    <row r="29" spans="1:16" x14ac:dyDescent="0.25">
      <c r="A29" s="9">
        <v>7</v>
      </c>
      <c r="B29" s="10"/>
      <c r="C29" s="14">
        <f t="shared" si="5"/>
        <v>0</v>
      </c>
      <c r="D29" s="10"/>
      <c r="E29" s="10"/>
      <c r="F29" s="10"/>
      <c r="G29" s="10"/>
      <c r="H29" s="10"/>
      <c r="I29" s="14">
        <f>IF(E29="",0,IF(D29="Yes",VLOOKUP(E29,Distanztabelle!$A$3:$C$9,3,FALSE),VLOOKUP(E29,Distanztabelle!$A$3:$C$9,2,FALSE)))</f>
        <v>0</v>
      </c>
      <c r="J29" s="15">
        <f t="shared" si="7"/>
        <v>0</v>
      </c>
      <c r="K29" s="11"/>
      <c r="L29" s="14" t="str">
        <f t="shared" si="8"/>
        <v>0</v>
      </c>
      <c r="M29" s="9">
        <f t="shared" si="6"/>
        <v>0</v>
      </c>
      <c r="N29" s="12"/>
      <c r="O29" s="12"/>
      <c r="P29" s="12">
        <f t="shared" si="9"/>
        <v>0</v>
      </c>
    </row>
    <row r="30" spans="1:16" x14ac:dyDescent="0.25">
      <c r="A30" s="9">
        <v>8</v>
      </c>
      <c r="B30" s="10"/>
      <c r="C30" s="14">
        <f t="shared" si="5"/>
        <v>0</v>
      </c>
      <c r="D30" s="10"/>
      <c r="E30" s="10"/>
      <c r="F30" s="10"/>
      <c r="G30" s="10"/>
      <c r="H30" s="10"/>
      <c r="I30" s="14">
        <f>IF(E30="",0,IF(D30="Yes",VLOOKUP(E30,Distanztabelle!$A$3:$C$9,3,FALSE),VLOOKUP(E30,Distanztabelle!$A$3:$C$9,2,FALSE)))</f>
        <v>0</v>
      </c>
      <c r="J30" s="15">
        <f t="shared" si="7"/>
        <v>0</v>
      </c>
      <c r="K30" s="11"/>
      <c r="L30" s="14" t="str">
        <f t="shared" si="8"/>
        <v>0</v>
      </c>
      <c r="M30" s="9">
        <f t="shared" si="6"/>
        <v>0</v>
      </c>
      <c r="N30" s="12"/>
      <c r="O30" s="12"/>
      <c r="P30" s="12">
        <f t="shared" si="9"/>
        <v>0</v>
      </c>
    </row>
    <row r="32" spans="1:16" s="13" customFormat="1" ht="15.75" x14ac:dyDescent="0.25">
      <c r="A32" s="13" t="s">
        <v>153</v>
      </c>
    </row>
    <row r="34" spans="1:16" ht="63.75" x14ac:dyDescent="0.25">
      <c r="A34" s="6" t="s">
        <v>4</v>
      </c>
      <c r="B34" s="6" t="s">
        <v>5</v>
      </c>
      <c r="C34" s="6" t="s">
        <v>6</v>
      </c>
      <c r="D34" s="6" t="s">
        <v>7</v>
      </c>
      <c r="E34" s="6" t="s">
        <v>8</v>
      </c>
      <c r="F34" s="6" t="s">
        <v>9</v>
      </c>
      <c r="G34" s="6" t="s">
        <v>10</v>
      </c>
      <c r="H34" s="6" t="s">
        <v>11</v>
      </c>
      <c r="I34" s="6" t="s">
        <v>12</v>
      </c>
      <c r="J34" s="7" t="s">
        <v>13</v>
      </c>
      <c r="K34" s="8" t="s">
        <v>14</v>
      </c>
      <c r="L34" s="6" t="s">
        <v>15</v>
      </c>
      <c r="M34" s="6" t="s">
        <v>16</v>
      </c>
      <c r="N34" s="6" t="s">
        <v>9</v>
      </c>
      <c r="O34" s="6" t="s">
        <v>10</v>
      </c>
      <c r="P34" s="6" t="s">
        <v>17</v>
      </c>
    </row>
    <row r="35" spans="1:16" x14ac:dyDescent="0.25">
      <c r="A35" s="9">
        <v>1</v>
      </c>
      <c r="B35" s="10"/>
      <c r="C35" s="14">
        <f>IF(B35="",0,VLOOKUP(B35,subzistenta_learner_staff,2,FALSE))</f>
        <v>0</v>
      </c>
      <c r="D35" s="10"/>
      <c r="E35" s="10"/>
      <c r="F35" s="10"/>
      <c r="G35" s="10"/>
      <c r="H35" s="10"/>
      <c r="I35" s="14">
        <f>IF(E35="",0,IF(D35="Yes",VLOOKUP(E35,Distanztabelle!$A$3:$C$9,3,FALSE),VLOOKUP(E35,Distanztabelle!$A$3:$C$9,2,FALSE)))</f>
        <v>0</v>
      </c>
      <c r="J35" s="15">
        <f>IF(C35="",0,IF((F35+G35)&lt;15,(F35+G35)*C35,((F35+G35)-14)*ROUND(0.7*C35,0)+14*C35))</f>
        <v>0</v>
      </c>
      <c r="K35" s="11"/>
      <c r="L35" s="14" t="str">
        <f>IF(K35&gt;0,I35,"0")</f>
        <v>0</v>
      </c>
      <c r="M35" s="9">
        <f t="shared" ref="M35:M42" si="10">IF(K35=0,0,VLOOKUP(B35,subzistenta_learner_staff,3,FALSE))</f>
        <v>0</v>
      </c>
      <c r="N35" s="12"/>
      <c r="O35" s="12"/>
      <c r="P35" s="12">
        <f>IF(M35="",0,IF((N35+O35)&lt;15,(N35+O35)*M35,((N35+O35)-14)*ROUND(0.7*M35,0)+14*M35))*K35</f>
        <v>0</v>
      </c>
    </row>
    <row r="36" spans="1:16" x14ac:dyDescent="0.25">
      <c r="A36" s="9">
        <v>2</v>
      </c>
      <c r="B36" s="10"/>
      <c r="C36" s="14">
        <f t="shared" ref="C36:C42" si="11">IF(B36="",0,VLOOKUP(B36,subzistenta_learner_staff,2,FALSE))</f>
        <v>0</v>
      </c>
      <c r="D36" s="10"/>
      <c r="E36" s="10"/>
      <c r="F36" s="10"/>
      <c r="G36" s="10"/>
      <c r="H36" s="10"/>
      <c r="I36" s="14">
        <f>IF(E36="",0,IF(D36="Yes",VLOOKUP(E36,Distanztabelle!$A$3:$C$9,3,FALSE),VLOOKUP(E36,Distanztabelle!$A$3:$C$9,2,FALSE)))</f>
        <v>0</v>
      </c>
      <c r="J36" s="15">
        <f t="shared" ref="J36:J42" si="12">IF(C36="",0,IF((F36+G36)&lt;15,(F36+G36)*C36,((F36+G36)-14)*ROUND(0.7*C36,0)+14*C36))</f>
        <v>0</v>
      </c>
      <c r="K36" s="11"/>
      <c r="L36" s="14" t="str">
        <f t="shared" ref="L36:L42" si="13">IF(K36&gt;0,I36,"0")</f>
        <v>0</v>
      </c>
      <c r="M36" s="9">
        <f t="shared" si="10"/>
        <v>0</v>
      </c>
      <c r="N36" s="12"/>
      <c r="O36" s="12"/>
      <c r="P36" s="12">
        <f t="shared" ref="P36:P42" si="14">IF(M36="",0,IF((N36+O36)&lt;15,(N36+O36)*M36,((N36+O36)-14)*ROUND(0.7*M36,0)+14*M36))*K36</f>
        <v>0</v>
      </c>
    </row>
    <row r="37" spans="1:16" x14ac:dyDescent="0.25">
      <c r="A37" s="9">
        <v>3</v>
      </c>
      <c r="B37" s="10"/>
      <c r="C37" s="14">
        <f t="shared" si="11"/>
        <v>0</v>
      </c>
      <c r="D37" s="10"/>
      <c r="E37" s="10"/>
      <c r="F37" s="10"/>
      <c r="G37" s="10"/>
      <c r="H37" s="10"/>
      <c r="I37" s="14">
        <f>IF(E37="",0,IF(D37="Yes",VLOOKUP(E37,Distanztabelle!$A$3:$C$9,3,FALSE),VLOOKUP(E37,Distanztabelle!$A$3:$C$9,2,FALSE)))</f>
        <v>0</v>
      </c>
      <c r="J37" s="15">
        <f t="shared" si="12"/>
        <v>0</v>
      </c>
      <c r="K37" s="11"/>
      <c r="L37" s="14" t="str">
        <f t="shared" si="13"/>
        <v>0</v>
      </c>
      <c r="M37" s="9">
        <f t="shared" si="10"/>
        <v>0</v>
      </c>
      <c r="N37" s="12"/>
      <c r="O37" s="12"/>
      <c r="P37" s="12">
        <f t="shared" si="14"/>
        <v>0</v>
      </c>
    </row>
    <row r="38" spans="1:16" x14ac:dyDescent="0.25">
      <c r="A38" s="9">
        <v>4</v>
      </c>
      <c r="B38" s="10"/>
      <c r="C38" s="14">
        <f t="shared" si="11"/>
        <v>0</v>
      </c>
      <c r="D38" s="10"/>
      <c r="E38" s="10"/>
      <c r="F38" s="10"/>
      <c r="G38" s="10"/>
      <c r="H38" s="10"/>
      <c r="I38" s="14">
        <f>IF(E38="",0,IF(D38="Yes",VLOOKUP(E38,Distanztabelle!$A$3:$C$9,3,FALSE),VLOOKUP(E38,Distanztabelle!$A$3:$C$9,2,FALSE)))</f>
        <v>0</v>
      </c>
      <c r="J38" s="15">
        <f t="shared" si="12"/>
        <v>0</v>
      </c>
      <c r="K38" s="11"/>
      <c r="L38" s="14" t="str">
        <f t="shared" si="13"/>
        <v>0</v>
      </c>
      <c r="M38" s="9">
        <f t="shared" si="10"/>
        <v>0</v>
      </c>
      <c r="N38" s="12"/>
      <c r="O38" s="12"/>
      <c r="P38" s="12">
        <f t="shared" si="14"/>
        <v>0</v>
      </c>
    </row>
    <row r="39" spans="1:16" x14ac:dyDescent="0.25">
      <c r="A39" s="9">
        <v>5</v>
      </c>
      <c r="B39" s="10"/>
      <c r="C39" s="14">
        <f t="shared" si="11"/>
        <v>0</v>
      </c>
      <c r="D39" s="10"/>
      <c r="E39" s="10"/>
      <c r="F39" s="10"/>
      <c r="G39" s="10"/>
      <c r="H39" s="10"/>
      <c r="I39" s="14">
        <f>IF(E39="",0,IF(D39="Yes",VLOOKUP(E39,Distanztabelle!$A$3:$C$9,3,FALSE),VLOOKUP(E39,Distanztabelle!$A$3:$C$9,2,FALSE)))</f>
        <v>0</v>
      </c>
      <c r="J39" s="15">
        <f t="shared" si="12"/>
        <v>0</v>
      </c>
      <c r="K39" s="11"/>
      <c r="L39" s="14" t="str">
        <f t="shared" si="13"/>
        <v>0</v>
      </c>
      <c r="M39" s="9">
        <f t="shared" si="10"/>
        <v>0</v>
      </c>
      <c r="N39" s="12"/>
      <c r="O39" s="12"/>
      <c r="P39" s="12">
        <f t="shared" si="14"/>
        <v>0</v>
      </c>
    </row>
    <row r="40" spans="1:16" x14ac:dyDescent="0.25">
      <c r="A40" s="9">
        <v>6</v>
      </c>
      <c r="B40" s="10"/>
      <c r="C40" s="14">
        <f t="shared" si="11"/>
        <v>0</v>
      </c>
      <c r="D40" s="10"/>
      <c r="E40" s="10"/>
      <c r="F40" s="10"/>
      <c r="G40" s="10"/>
      <c r="H40" s="10"/>
      <c r="I40" s="14">
        <f>IF(E40="",0,IF(D40="Yes",VLOOKUP(E40,Distanztabelle!$A$3:$C$9,3,FALSE),VLOOKUP(E40,Distanztabelle!$A$3:$C$9,2,FALSE)))</f>
        <v>0</v>
      </c>
      <c r="J40" s="15">
        <f t="shared" si="12"/>
        <v>0</v>
      </c>
      <c r="K40" s="11"/>
      <c r="L40" s="14" t="str">
        <f t="shared" si="13"/>
        <v>0</v>
      </c>
      <c r="M40" s="9">
        <f t="shared" si="10"/>
        <v>0</v>
      </c>
      <c r="N40" s="12"/>
      <c r="O40" s="12"/>
      <c r="P40" s="12">
        <f t="shared" si="14"/>
        <v>0</v>
      </c>
    </row>
    <row r="41" spans="1:16" x14ac:dyDescent="0.25">
      <c r="A41" s="9">
        <v>7</v>
      </c>
      <c r="B41" s="10"/>
      <c r="C41" s="14">
        <f t="shared" si="11"/>
        <v>0</v>
      </c>
      <c r="D41" s="10"/>
      <c r="E41" s="10"/>
      <c r="F41" s="10"/>
      <c r="G41" s="10"/>
      <c r="H41" s="10"/>
      <c r="I41" s="14">
        <f>IF(E41="",0,IF(D41="Yes",VLOOKUP(E41,Distanztabelle!$A$3:$C$9,3,FALSE),VLOOKUP(E41,Distanztabelle!$A$3:$C$9,2,FALSE)))</f>
        <v>0</v>
      </c>
      <c r="J41" s="15">
        <f t="shared" si="12"/>
        <v>0</v>
      </c>
      <c r="K41" s="11"/>
      <c r="L41" s="14" t="str">
        <f t="shared" si="13"/>
        <v>0</v>
      </c>
      <c r="M41" s="9">
        <f t="shared" si="10"/>
        <v>0</v>
      </c>
      <c r="N41" s="12"/>
      <c r="O41" s="12"/>
      <c r="P41" s="12">
        <f t="shared" si="14"/>
        <v>0</v>
      </c>
    </row>
    <row r="42" spans="1:16" x14ac:dyDescent="0.25">
      <c r="A42" s="9">
        <v>8</v>
      </c>
      <c r="B42" s="10"/>
      <c r="C42" s="14">
        <f t="shared" si="11"/>
        <v>0</v>
      </c>
      <c r="D42" s="10"/>
      <c r="E42" s="10"/>
      <c r="F42" s="10"/>
      <c r="G42" s="10"/>
      <c r="H42" s="10"/>
      <c r="I42" s="14">
        <f>IF(E42="",0,IF(D42="Yes",VLOOKUP(E42,Distanztabelle!$A$3:$C$9,3,FALSE),VLOOKUP(E42,Distanztabelle!$A$3:$C$9,2,FALSE)))</f>
        <v>0</v>
      </c>
      <c r="J42" s="15">
        <f t="shared" si="12"/>
        <v>0</v>
      </c>
      <c r="K42" s="11"/>
      <c r="L42" s="14" t="str">
        <f t="shared" si="13"/>
        <v>0</v>
      </c>
      <c r="M42" s="9">
        <f t="shared" si="10"/>
        <v>0</v>
      </c>
      <c r="N42" s="12"/>
      <c r="O42" s="12"/>
      <c r="P42" s="12">
        <f t="shared" si="14"/>
        <v>0</v>
      </c>
    </row>
    <row r="43" spans="1:16" s="13" customFormat="1" ht="15.75" x14ac:dyDescent="0.25"/>
    <row r="44" spans="1:16" s="13" customFormat="1" ht="15.75" x14ac:dyDescent="0.25">
      <c r="A44" s="13" t="s">
        <v>145</v>
      </c>
    </row>
    <row r="46" spans="1:16" ht="63.75" x14ac:dyDescent="0.25">
      <c r="A46" s="6" t="s">
        <v>4</v>
      </c>
      <c r="B46" s="6" t="s">
        <v>5</v>
      </c>
      <c r="C46" s="6" t="s">
        <v>6</v>
      </c>
      <c r="D46" s="6" t="s">
        <v>7</v>
      </c>
      <c r="E46" s="6" t="s">
        <v>8</v>
      </c>
      <c r="F46" s="6" t="s">
        <v>9</v>
      </c>
      <c r="G46" s="6" t="s">
        <v>10</v>
      </c>
      <c r="H46" s="6" t="s">
        <v>11</v>
      </c>
      <c r="I46" s="6" t="s">
        <v>12</v>
      </c>
      <c r="J46" s="7" t="s">
        <v>13</v>
      </c>
      <c r="K46" s="8" t="s">
        <v>14</v>
      </c>
      <c r="L46" s="6" t="s">
        <v>15</v>
      </c>
      <c r="M46" s="6" t="s">
        <v>16</v>
      </c>
      <c r="N46" s="6" t="s">
        <v>9</v>
      </c>
      <c r="O46" s="6" t="s">
        <v>10</v>
      </c>
      <c r="P46" s="6" t="s">
        <v>17</v>
      </c>
    </row>
    <row r="47" spans="1:16" x14ac:dyDescent="0.25">
      <c r="A47" s="9">
        <v>1</v>
      </c>
      <c r="B47" s="10"/>
      <c r="C47" s="14">
        <f>IF(B47="",0,VLOOKUP(B47,subzistenta_learner_staff,2,FALSE))</f>
        <v>0</v>
      </c>
      <c r="D47" s="10"/>
      <c r="E47" s="10"/>
      <c r="F47" s="10"/>
      <c r="G47" s="10"/>
      <c r="H47" s="10"/>
      <c r="I47" s="14">
        <f>IF(E47="",0,IF(D47="Yes",VLOOKUP(E47,Distanztabelle!$A$3:$C$9,3,FALSE),VLOOKUP(E47,Distanztabelle!$A$3:$C$9,2,FALSE)))</f>
        <v>0</v>
      </c>
      <c r="J47" s="15">
        <f>IF(C47="",0,IF((F47+G47)&lt;15,(F47+G47)*C47,((F47+G47)-14)*ROUND(0.7*C47,0)+14*C47))</f>
        <v>0</v>
      </c>
      <c r="K47" s="11"/>
      <c r="L47" s="14" t="str">
        <f>IF(K47&gt;0,I47,"0")</f>
        <v>0</v>
      </c>
      <c r="M47" s="9">
        <f t="shared" ref="M47:M54" si="15">IF(K47=0,0,VLOOKUP(B47,subzistenta_learner_staff,3,FALSE))</f>
        <v>0</v>
      </c>
      <c r="N47" s="12"/>
      <c r="O47" s="12"/>
      <c r="P47" s="12">
        <f>IF(M47="",0,IF((N47+O47)&lt;15,(N47+O47)*M47,((N47+O47)-14)*ROUND(0.7*M47,0)+14*M47))*K47</f>
        <v>0</v>
      </c>
    </row>
    <row r="48" spans="1:16" x14ac:dyDescent="0.25">
      <c r="A48" s="9">
        <v>2</v>
      </c>
      <c r="B48" s="10"/>
      <c r="C48" s="14">
        <f>IF(B48="",0,VLOOKUP(B48,subzistenta_learner_staff,2,FALSE))</f>
        <v>0</v>
      </c>
      <c r="D48" s="10"/>
      <c r="E48" s="10"/>
      <c r="F48" s="10"/>
      <c r="G48" s="10"/>
      <c r="H48" s="10"/>
      <c r="I48" s="14">
        <f>IF(E48="",0,IF(D48="Yes",VLOOKUP(E48,Distanztabelle!$A$3:$C$9,3,FALSE),VLOOKUP(E48,Distanztabelle!$A$3:$C$9,2,FALSE)))</f>
        <v>0</v>
      </c>
      <c r="J48" s="15">
        <f t="shared" ref="J48:J54" si="16">IF(C48="",0,IF((F48+G48)&lt;15,(F48+G48)*C48,((F48+G48)-14)*ROUND(0.7*C48,0)+14*C48))</f>
        <v>0</v>
      </c>
      <c r="K48" s="11"/>
      <c r="L48" s="14" t="str">
        <f t="shared" ref="L48:L54" si="17">IF(K48&gt;0,I48,"0")</f>
        <v>0</v>
      </c>
      <c r="M48" s="9">
        <f t="shared" si="15"/>
        <v>0</v>
      </c>
      <c r="N48" s="12"/>
      <c r="O48" s="12"/>
      <c r="P48" s="12">
        <f t="shared" ref="P48:P54" si="18">IF(M48="",0,IF((N48+O48)&lt;15,(N48+O48)*M48,((N48+O48)-14)*ROUND(0.7*M48,0)+14*M48))*K48</f>
        <v>0</v>
      </c>
    </row>
    <row r="49" spans="1:16" x14ac:dyDescent="0.25">
      <c r="A49" s="9">
        <v>3</v>
      </c>
      <c r="B49" s="10"/>
      <c r="C49" s="14">
        <f t="shared" ref="C49:C54" si="19">IF(B49="",0,VLOOKUP(B49,subzistenta_learner_staff,2,FALSE))</f>
        <v>0</v>
      </c>
      <c r="D49" s="10"/>
      <c r="E49" s="10"/>
      <c r="F49" s="10"/>
      <c r="G49" s="10"/>
      <c r="H49" s="10"/>
      <c r="I49" s="14">
        <f>IF(E49="",0,IF(D49="Yes",VLOOKUP(E49,Distanztabelle!$A$3:$C$9,3,FALSE),VLOOKUP(E49,Distanztabelle!$A$3:$C$9,2,FALSE)))</f>
        <v>0</v>
      </c>
      <c r="J49" s="15">
        <f t="shared" si="16"/>
        <v>0</v>
      </c>
      <c r="K49" s="11"/>
      <c r="L49" s="14" t="str">
        <f t="shared" si="17"/>
        <v>0</v>
      </c>
      <c r="M49" s="9">
        <f t="shared" si="15"/>
        <v>0</v>
      </c>
      <c r="N49" s="12"/>
      <c r="O49" s="12"/>
      <c r="P49" s="12">
        <f t="shared" si="18"/>
        <v>0</v>
      </c>
    </row>
    <row r="50" spans="1:16" x14ac:dyDescent="0.25">
      <c r="A50" s="9">
        <v>4</v>
      </c>
      <c r="B50" s="10"/>
      <c r="C50" s="14">
        <f t="shared" si="19"/>
        <v>0</v>
      </c>
      <c r="D50" s="10"/>
      <c r="E50" s="10"/>
      <c r="F50" s="10"/>
      <c r="G50" s="10"/>
      <c r="H50" s="10"/>
      <c r="I50" s="14">
        <f>IF(E50="",0,IF(D50="Yes",VLOOKUP(E50,Distanztabelle!$A$3:$C$9,3,FALSE),VLOOKUP(E50,Distanztabelle!$A$3:$C$9,2,FALSE)))</f>
        <v>0</v>
      </c>
      <c r="J50" s="15">
        <f t="shared" si="16"/>
        <v>0</v>
      </c>
      <c r="K50" s="11"/>
      <c r="L50" s="14" t="str">
        <f t="shared" si="17"/>
        <v>0</v>
      </c>
      <c r="M50" s="9">
        <f t="shared" si="15"/>
        <v>0</v>
      </c>
      <c r="N50" s="12"/>
      <c r="O50" s="12"/>
      <c r="P50" s="12">
        <f t="shared" si="18"/>
        <v>0</v>
      </c>
    </row>
    <row r="51" spans="1:16" x14ac:dyDescent="0.25">
      <c r="A51" s="9">
        <v>5</v>
      </c>
      <c r="B51" s="10"/>
      <c r="C51" s="14">
        <f t="shared" si="19"/>
        <v>0</v>
      </c>
      <c r="D51" s="10"/>
      <c r="E51" s="10"/>
      <c r="F51" s="10"/>
      <c r="G51" s="10"/>
      <c r="H51" s="10"/>
      <c r="I51" s="14">
        <f>IF(E51="",0,IF(D51="Yes",VLOOKUP(E51,Distanztabelle!$A$3:$C$9,3,FALSE),VLOOKUP(E51,Distanztabelle!$A$3:$C$9,2,FALSE)))</f>
        <v>0</v>
      </c>
      <c r="J51" s="15">
        <f t="shared" si="16"/>
        <v>0</v>
      </c>
      <c r="K51" s="11"/>
      <c r="L51" s="14" t="str">
        <f t="shared" si="17"/>
        <v>0</v>
      </c>
      <c r="M51" s="9">
        <f t="shared" si="15"/>
        <v>0</v>
      </c>
      <c r="N51" s="12"/>
      <c r="O51" s="12"/>
      <c r="P51" s="12">
        <f t="shared" si="18"/>
        <v>0</v>
      </c>
    </row>
    <row r="52" spans="1:16" x14ac:dyDescent="0.25">
      <c r="A52" s="9">
        <v>6</v>
      </c>
      <c r="B52" s="10"/>
      <c r="C52" s="14">
        <f t="shared" si="19"/>
        <v>0</v>
      </c>
      <c r="D52" s="10"/>
      <c r="E52" s="10"/>
      <c r="F52" s="10"/>
      <c r="G52" s="10"/>
      <c r="H52" s="10"/>
      <c r="I52" s="14">
        <f>IF(E52="",0,IF(D52="Yes",VLOOKUP(E52,Distanztabelle!$A$3:$C$9,3,FALSE),VLOOKUP(E52,Distanztabelle!$A$3:$C$9,2,FALSE)))</f>
        <v>0</v>
      </c>
      <c r="J52" s="15">
        <f t="shared" si="16"/>
        <v>0</v>
      </c>
      <c r="K52" s="11"/>
      <c r="L52" s="14" t="str">
        <f t="shared" si="17"/>
        <v>0</v>
      </c>
      <c r="M52" s="9">
        <f t="shared" si="15"/>
        <v>0</v>
      </c>
      <c r="N52" s="12"/>
      <c r="O52" s="12"/>
      <c r="P52" s="12">
        <f t="shared" si="18"/>
        <v>0</v>
      </c>
    </row>
    <row r="53" spans="1:16" x14ac:dyDescent="0.25">
      <c r="A53" s="9">
        <v>7</v>
      </c>
      <c r="B53" s="10"/>
      <c r="C53" s="14">
        <f t="shared" si="19"/>
        <v>0</v>
      </c>
      <c r="D53" s="10"/>
      <c r="E53" s="10"/>
      <c r="F53" s="10"/>
      <c r="G53" s="10"/>
      <c r="H53" s="10"/>
      <c r="I53" s="14">
        <f>IF(E53="",0,IF(D53="Yes",VLOOKUP(E53,Distanztabelle!$A$3:$C$9,3,FALSE),VLOOKUP(E53,Distanztabelle!$A$3:$C$9,2,FALSE)))</f>
        <v>0</v>
      </c>
      <c r="J53" s="15">
        <f t="shared" si="16"/>
        <v>0</v>
      </c>
      <c r="K53" s="11"/>
      <c r="L53" s="14" t="str">
        <f t="shared" si="17"/>
        <v>0</v>
      </c>
      <c r="M53" s="9">
        <f t="shared" si="15"/>
        <v>0</v>
      </c>
      <c r="N53" s="12"/>
      <c r="O53" s="12"/>
      <c r="P53" s="12">
        <f t="shared" si="18"/>
        <v>0</v>
      </c>
    </row>
    <row r="54" spans="1:16" x14ac:dyDescent="0.25">
      <c r="A54" s="9">
        <v>8</v>
      </c>
      <c r="B54" s="10"/>
      <c r="C54" s="14">
        <f t="shared" si="19"/>
        <v>0</v>
      </c>
      <c r="D54" s="10"/>
      <c r="E54" s="10"/>
      <c r="F54" s="10"/>
      <c r="G54" s="10"/>
      <c r="H54" s="10"/>
      <c r="I54" s="14">
        <f>IF(E54="",0,IF(D54="Yes",VLOOKUP(E54,Distanztabelle!$A$3:$C$9,3,FALSE),VLOOKUP(E54,Distanztabelle!$A$3:$C$9,2,FALSE)))</f>
        <v>0</v>
      </c>
      <c r="J54" s="15">
        <f t="shared" si="16"/>
        <v>0</v>
      </c>
      <c r="K54" s="11"/>
      <c r="L54" s="14" t="str">
        <f t="shared" si="17"/>
        <v>0</v>
      </c>
      <c r="M54" s="9">
        <f t="shared" si="15"/>
        <v>0</v>
      </c>
      <c r="N54" s="12"/>
      <c r="O54" s="12"/>
      <c r="P54" s="12">
        <f t="shared" si="18"/>
        <v>0</v>
      </c>
    </row>
    <row r="55" spans="1:16" x14ac:dyDescent="0.25">
      <c r="A55" s="21"/>
      <c r="B55" s="21"/>
      <c r="C55" s="22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</row>
    <row r="56" spans="1:16" ht="15.75" x14ac:dyDescent="0.25">
      <c r="A56" s="13" t="s">
        <v>154</v>
      </c>
    </row>
    <row r="58" spans="1:16" ht="38.25" x14ac:dyDescent="0.25">
      <c r="A58" s="6" t="s">
        <v>4</v>
      </c>
      <c r="B58" s="6" t="s">
        <v>5</v>
      </c>
      <c r="C58" s="6" t="s">
        <v>6</v>
      </c>
      <c r="D58" s="6" t="s">
        <v>7</v>
      </c>
      <c r="E58" s="6" t="s">
        <v>8</v>
      </c>
      <c r="F58" s="6" t="s">
        <v>9</v>
      </c>
      <c r="G58" s="6" t="s">
        <v>10</v>
      </c>
      <c r="H58" s="6" t="s">
        <v>11</v>
      </c>
      <c r="I58" s="6" t="s">
        <v>12</v>
      </c>
      <c r="J58" s="7" t="s">
        <v>13</v>
      </c>
    </row>
    <row r="59" spans="1:16" x14ac:dyDescent="0.25">
      <c r="A59" s="9">
        <v>1</v>
      </c>
      <c r="B59" s="10"/>
      <c r="C59" s="14">
        <f>IF(B59="",0,VLOOKUP(B59,subzistenta_learner_staff,3,FALSE))</f>
        <v>0</v>
      </c>
      <c r="D59" s="10"/>
      <c r="E59" s="10"/>
      <c r="F59" s="10"/>
      <c r="G59" s="10"/>
      <c r="H59" s="10"/>
      <c r="I59" s="14">
        <f>IF(E59="",0,IF(D59="Yes",VLOOKUP(E59,Distanztabelle!$A$3:$C$9,3,FALSE),VLOOKUP(E59,Distanztabelle!$A$3:$C$9,2,FALSE)))</f>
        <v>0</v>
      </c>
      <c r="J59" s="15">
        <f>IF(C59="",0,IF((F59+G59)&lt;15,(F59+G59)*C59,((F59+G59)-14)*ROUND(0.7*C59,0)+14*C59))</f>
        <v>0</v>
      </c>
    </row>
    <row r="60" spans="1:16" x14ac:dyDescent="0.25">
      <c r="A60" s="9">
        <v>2</v>
      </c>
      <c r="B60" s="10"/>
      <c r="C60" s="14">
        <f t="shared" ref="C60:C66" si="20">IF(B60="",0,VLOOKUP(B60,subzistenta_learner_staff,3,FALSE))</f>
        <v>0</v>
      </c>
      <c r="D60" s="10"/>
      <c r="E60" s="10"/>
      <c r="F60" s="10"/>
      <c r="G60" s="10"/>
      <c r="H60" s="10"/>
      <c r="I60" s="14">
        <f>IF(E60="",0,IF(D60="Yes",VLOOKUP(E60,Distanztabelle!$A$3:$C$9,3,FALSE),VLOOKUP(E60,Distanztabelle!$A$3:$C$9,2,FALSE)))</f>
        <v>0</v>
      </c>
      <c r="J60" s="15">
        <f t="shared" ref="J60:J66" si="21">IF(C60="",0,IF((F60+G60)&lt;15,(F60+G60)*C60,((F60+G60)-14)*ROUND(0.7*C60,0)+14*C60))</f>
        <v>0</v>
      </c>
    </row>
    <row r="61" spans="1:16" x14ac:dyDescent="0.25">
      <c r="A61" s="9">
        <v>3</v>
      </c>
      <c r="B61" s="10"/>
      <c r="C61" s="14">
        <f t="shared" si="20"/>
        <v>0</v>
      </c>
      <c r="D61" s="10"/>
      <c r="E61" s="10"/>
      <c r="F61" s="10"/>
      <c r="G61" s="10"/>
      <c r="H61" s="10"/>
      <c r="I61" s="14">
        <f>IF(E61="",0,IF(D61="Yes",VLOOKUP(E61,Distanztabelle!$A$3:$C$9,3,FALSE),VLOOKUP(E61,Distanztabelle!$A$3:$C$9,2,FALSE)))</f>
        <v>0</v>
      </c>
      <c r="J61" s="15">
        <f t="shared" si="21"/>
        <v>0</v>
      </c>
    </row>
    <row r="62" spans="1:16" x14ac:dyDescent="0.25">
      <c r="A62" s="9">
        <v>4</v>
      </c>
      <c r="B62" s="10"/>
      <c r="C62" s="14">
        <f t="shared" si="20"/>
        <v>0</v>
      </c>
      <c r="D62" s="10"/>
      <c r="E62" s="10"/>
      <c r="F62" s="10"/>
      <c r="G62" s="10"/>
      <c r="H62" s="10"/>
      <c r="I62" s="14">
        <f>IF(E62="",0,IF(D62="Yes",VLOOKUP(E62,Distanztabelle!$A$3:$C$9,3,FALSE),VLOOKUP(E62,Distanztabelle!$A$3:$C$9,2,FALSE)))</f>
        <v>0</v>
      </c>
      <c r="J62" s="15">
        <f t="shared" si="21"/>
        <v>0</v>
      </c>
    </row>
    <row r="63" spans="1:16" x14ac:dyDescent="0.25">
      <c r="A63" s="9">
        <v>5</v>
      </c>
      <c r="B63" s="10"/>
      <c r="C63" s="14">
        <f t="shared" si="20"/>
        <v>0</v>
      </c>
      <c r="D63" s="10"/>
      <c r="E63" s="10"/>
      <c r="F63" s="10"/>
      <c r="G63" s="10"/>
      <c r="H63" s="10"/>
      <c r="I63" s="14">
        <f>IF(E63="",0,IF(D63="Yes",VLOOKUP(E63,Distanztabelle!$A$3:$C$9,3,FALSE),VLOOKUP(E63,Distanztabelle!$A$3:$C$9,2,FALSE)))</f>
        <v>0</v>
      </c>
      <c r="J63" s="15">
        <f t="shared" si="21"/>
        <v>0</v>
      </c>
    </row>
    <row r="64" spans="1:16" x14ac:dyDescent="0.25">
      <c r="A64" s="9">
        <v>6</v>
      </c>
      <c r="B64" s="10"/>
      <c r="C64" s="14">
        <f t="shared" si="20"/>
        <v>0</v>
      </c>
      <c r="D64" s="10"/>
      <c r="E64" s="10"/>
      <c r="F64" s="10"/>
      <c r="G64" s="10"/>
      <c r="H64" s="10"/>
      <c r="I64" s="14">
        <f>IF(E64="",0,IF(D64="Yes",VLOOKUP(E64,Distanztabelle!$A$3:$C$9,3,FALSE),VLOOKUP(E64,Distanztabelle!$A$3:$C$9,2,FALSE)))</f>
        <v>0</v>
      </c>
      <c r="J64" s="15">
        <f t="shared" si="21"/>
        <v>0</v>
      </c>
    </row>
    <row r="65" spans="1:10" x14ac:dyDescent="0.25">
      <c r="A65" s="9">
        <v>7</v>
      </c>
      <c r="B65" s="10"/>
      <c r="C65" s="14">
        <f t="shared" si="20"/>
        <v>0</v>
      </c>
      <c r="D65" s="10"/>
      <c r="E65" s="10"/>
      <c r="F65" s="10"/>
      <c r="G65" s="10"/>
      <c r="H65" s="10"/>
      <c r="I65" s="14">
        <f>IF(E65="",0,IF(D65="Yes",VLOOKUP(E65,Distanztabelle!$A$3:$C$9,3,FALSE),VLOOKUP(E65,Distanztabelle!$A$3:$C$9,2,FALSE)))</f>
        <v>0</v>
      </c>
      <c r="J65" s="15">
        <f t="shared" si="21"/>
        <v>0</v>
      </c>
    </row>
    <row r="66" spans="1:10" x14ac:dyDescent="0.25">
      <c r="A66" s="9">
        <v>8</v>
      </c>
      <c r="B66" s="10"/>
      <c r="C66" s="14">
        <f t="shared" si="20"/>
        <v>0</v>
      </c>
      <c r="D66" s="10"/>
      <c r="E66" s="10"/>
      <c r="F66" s="10"/>
      <c r="G66" s="10"/>
      <c r="H66" s="10"/>
      <c r="I66" s="14">
        <f>IF(E66="",0,IF(D66="Yes",VLOOKUP(E66,Distanztabelle!$A$3:$C$9,3,FALSE),VLOOKUP(E66,Distanztabelle!$A$3:$C$9,2,FALSE)))</f>
        <v>0</v>
      </c>
      <c r="J66" s="15">
        <f t="shared" si="21"/>
        <v>0</v>
      </c>
    </row>
    <row r="68" spans="1:10" ht="15.75" x14ac:dyDescent="0.25">
      <c r="A68" s="13" t="s">
        <v>155</v>
      </c>
    </row>
    <row r="70" spans="1:10" ht="38.25" x14ac:dyDescent="0.25">
      <c r="A70" s="6" t="s">
        <v>4</v>
      </c>
      <c r="B70" s="6" t="s">
        <v>5</v>
      </c>
      <c r="C70" s="6" t="s">
        <v>6</v>
      </c>
      <c r="D70" s="6" t="s">
        <v>7</v>
      </c>
      <c r="E70" s="6" t="s">
        <v>8</v>
      </c>
      <c r="F70" s="6" t="s">
        <v>9</v>
      </c>
      <c r="G70" s="6" t="s">
        <v>10</v>
      </c>
      <c r="H70" s="6" t="s">
        <v>11</v>
      </c>
      <c r="I70" s="6" t="s">
        <v>12</v>
      </c>
      <c r="J70" s="7" t="s">
        <v>13</v>
      </c>
    </row>
    <row r="71" spans="1:10" x14ac:dyDescent="0.25">
      <c r="A71" s="9">
        <v>1</v>
      </c>
      <c r="B71" s="10"/>
      <c r="C71" s="14">
        <f t="shared" ref="C71:C78" si="22">IF(B71="",0,VLOOKUP(B71,subzistenta_learner_staff,3,FALSE))</f>
        <v>0</v>
      </c>
      <c r="D71" s="10"/>
      <c r="E71" s="10"/>
      <c r="F71" s="10"/>
      <c r="G71" s="10"/>
      <c r="H71" s="10"/>
      <c r="I71" s="14">
        <f>IF(E71="",0,IF(D71="Yes",VLOOKUP(E71,Distanztabelle!$A$3:$C$9,3,FALSE),VLOOKUP(E71,Distanztabelle!$A$3:$C$9,2,FALSE)))</f>
        <v>0</v>
      </c>
      <c r="J71" s="15">
        <f>IF(C71="",0,IF((F71+G71)&lt;15,(F71+G71)*C71,((F71+G71)-14)*ROUND(0.7*C71,0)+14*C71))</f>
        <v>0</v>
      </c>
    </row>
    <row r="72" spans="1:10" x14ac:dyDescent="0.25">
      <c r="A72" s="9">
        <v>2</v>
      </c>
      <c r="B72" s="10"/>
      <c r="C72" s="14">
        <f t="shared" si="22"/>
        <v>0</v>
      </c>
      <c r="D72" s="10"/>
      <c r="E72" s="10"/>
      <c r="F72" s="10"/>
      <c r="G72" s="10"/>
      <c r="H72" s="10"/>
      <c r="I72" s="14">
        <f>IF(E72="",0,IF(D72="Yes",VLOOKUP(E72,Distanztabelle!$A$3:$C$9,3,FALSE),VLOOKUP(E72,Distanztabelle!$A$3:$C$9,2,FALSE)))</f>
        <v>0</v>
      </c>
      <c r="J72" s="15">
        <f t="shared" ref="J72:J78" si="23">IF(C72="",0,IF((F72+G72)&lt;15,(F72+G72)*C72,((F72+G72)-14)*ROUND(0.7*C72,0)+14*C72))</f>
        <v>0</v>
      </c>
    </row>
    <row r="73" spans="1:10" x14ac:dyDescent="0.25">
      <c r="A73" s="9">
        <v>3</v>
      </c>
      <c r="B73" s="10"/>
      <c r="C73" s="14">
        <f t="shared" si="22"/>
        <v>0</v>
      </c>
      <c r="D73" s="10"/>
      <c r="E73" s="10"/>
      <c r="F73" s="10"/>
      <c r="G73" s="10"/>
      <c r="H73" s="10"/>
      <c r="I73" s="14">
        <f>IF(E73="",0,IF(D73="Yes",VLOOKUP(E73,Distanztabelle!$A$3:$C$9,3,FALSE),VLOOKUP(E73,Distanztabelle!$A$3:$C$9,2,FALSE)))</f>
        <v>0</v>
      </c>
      <c r="J73" s="15">
        <f t="shared" si="23"/>
        <v>0</v>
      </c>
    </row>
    <row r="74" spans="1:10" x14ac:dyDescent="0.25">
      <c r="A74" s="9">
        <v>4</v>
      </c>
      <c r="B74" s="10"/>
      <c r="C74" s="14">
        <f t="shared" si="22"/>
        <v>0</v>
      </c>
      <c r="D74" s="10"/>
      <c r="E74" s="10"/>
      <c r="F74" s="10"/>
      <c r="G74" s="10"/>
      <c r="H74" s="10"/>
      <c r="I74" s="14">
        <f>IF(E74="",0,IF(D74="Yes",VLOOKUP(E74,Distanztabelle!$A$3:$C$9,3,FALSE),VLOOKUP(E74,Distanztabelle!$A$3:$C$9,2,FALSE)))</f>
        <v>0</v>
      </c>
      <c r="J74" s="15">
        <f t="shared" si="23"/>
        <v>0</v>
      </c>
    </row>
    <row r="75" spans="1:10" x14ac:dyDescent="0.25">
      <c r="A75" s="9">
        <v>5</v>
      </c>
      <c r="B75" s="10"/>
      <c r="C75" s="14">
        <f t="shared" si="22"/>
        <v>0</v>
      </c>
      <c r="D75" s="10"/>
      <c r="E75" s="10"/>
      <c r="F75" s="10"/>
      <c r="G75" s="10"/>
      <c r="H75" s="10"/>
      <c r="I75" s="14">
        <f>IF(E75="",0,IF(D75="Yes",VLOOKUP(E75,Distanztabelle!$A$3:$C$9,3,FALSE),VLOOKUP(E75,Distanztabelle!$A$3:$C$9,2,FALSE)))</f>
        <v>0</v>
      </c>
      <c r="J75" s="15">
        <f t="shared" si="23"/>
        <v>0</v>
      </c>
    </row>
    <row r="76" spans="1:10" x14ac:dyDescent="0.25">
      <c r="A76" s="9">
        <v>6</v>
      </c>
      <c r="B76" s="10"/>
      <c r="C76" s="14">
        <f t="shared" si="22"/>
        <v>0</v>
      </c>
      <c r="D76" s="10"/>
      <c r="E76" s="10"/>
      <c r="F76" s="10"/>
      <c r="G76" s="10"/>
      <c r="H76" s="10"/>
      <c r="I76" s="14">
        <f>IF(E76="",0,IF(D76="Yes",VLOOKUP(E76,Distanztabelle!$A$3:$C$9,3,FALSE),VLOOKUP(E76,Distanztabelle!$A$3:$C$9,2,FALSE)))</f>
        <v>0</v>
      </c>
      <c r="J76" s="15">
        <f t="shared" si="23"/>
        <v>0</v>
      </c>
    </row>
    <row r="77" spans="1:10" x14ac:dyDescent="0.25">
      <c r="A77" s="9">
        <v>7</v>
      </c>
      <c r="B77" s="10"/>
      <c r="C77" s="14">
        <f t="shared" si="22"/>
        <v>0</v>
      </c>
      <c r="D77" s="10"/>
      <c r="E77" s="10"/>
      <c r="F77" s="10"/>
      <c r="G77" s="10"/>
      <c r="H77" s="10"/>
      <c r="I77" s="14">
        <f>IF(E77="",0,IF(D77="Yes",VLOOKUP(E77,Distanztabelle!$A$3:$C$9,3,FALSE),VLOOKUP(E77,Distanztabelle!$A$3:$C$9,2,FALSE)))</f>
        <v>0</v>
      </c>
      <c r="J77" s="15">
        <f t="shared" si="23"/>
        <v>0</v>
      </c>
    </row>
    <row r="78" spans="1:10" x14ac:dyDescent="0.25">
      <c r="A78" s="9">
        <v>8</v>
      </c>
      <c r="B78" s="10"/>
      <c r="C78" s="14">
        <f t="shared" si="22"/>
        <v>0</v>
      </c>
      <c r="D78" s="10"/>
      <c r="E78" s="10"/>
      <c r="F78" s="10"/>
      <c r="G78" s="10"/>
      <c r="H78" s="10"/>
      <c r="I78" s="14">
        <f>IF(E78="",0,IF(D78="Yes",VLOOKUP(E78,Distanztabelle!$A$3:$C$9,3,FALSE),VLOOKUP(E78,Distanztabelle!$A$3:$C$9,2,FALSE)))</f>
        <v>0</v>
      </c>
      <c r="J78" s="15">
        <f t="shared" si="23"/>
        <v>0</v>
      </c>
    </row>
    <row r="80" spans="1:10" ht="15.75" x14ac:dyDescent="0.25">
      <c r="A80" s="13" t="s">
        <v>156</v>
      </c>
    </row>
    <row r="82" spans="1:15" ht="51" x14ac:dyDescent="0.25">
      <c r="A82" s="6" t="s">
        <v>4</v>
      </c>
      <c r="B82" s="6" t="s">
        <v>5</v>
      </c>
      <c r="C82" s="6" t="s">
        <v>6</v>
      </c>
      <c r="D82" s="6" t="s">
        <v>7</v>
      </c>
      <c r="E82" s="6" t="s">
        <v>8</v>
      </c>
      <c r="F82" s="6" t="s">
        <v>9</v>
      </c>
      <c r="G82" s="6" t="s">
        <v>10</v>
      </c>
      <c r="H82" s="6" t="s">
        <v>11</v>
      </c>
      <c r="I82" s="6" t="s">
        <v>12</v>
      </c>
      <c r="J82" s="7" t="s">
        <v>13</v>
      </c>
      <c r="K82" s="8" t="s">
        <v>18</v>
      </c>
      <c r="L82" s="6" t="s">
        <v>19</v>
      </c>
      <c r="M82" s="6" t="s">
        <v>157</v>
      </c>
      <c r="N82" s="58"/>
      <c r="O82" s="58"/>
    </row>
    <row r="83" spans="1:15" x14ac:dyDescent="0.25">
      <c r="A83" s="9">
        <v>1</v>
      </c>
      <c r="B83" s="10"/>
      <c r="C83" s="14">
        <f>IF(B83="",0,VLOOKUP(B83,subzistenta_learner_staff,3,FALSE))</f>
        <v>0</v>
      </c>
      <c r="D83" s="10"/>
      <c r="E83" s="10"/>
      <c r="F83" s="10"/>
      <c r="G83" s="10"/>
      <c r="H83" s="10"/>
      <c r="I83" s="14">
        <f>IF(E83="",0,IF(D83="Yes",VLOOKUP(E83,Distanztabelle!$A$3:$C$9,3,FALSE),VLOOKUP(E83,Distanztabelle!$A$3:$C$9,2,FALSE)))</f>
        <v>0</v>
      </c>
      <c r="J83" s="15">
        <f>IF(C83="",0,IF((F83+G83)&lt;15,(F83+G83)*C83,((F83+G83)-14)*ROUND(0.7*C83,0)+14*C83))</f>
        <v>0</v>
      </c>
      <c r="K83" s="11"/>
      <c r="L83" s="9">
        <v>80</v>
      </c>
      <c r="M83" s="44">
        <f t="shared" ref="M83:M90" si="24">(L83*K83)*H83</f>
        <v>0</v>
      </c>
      <c r="N83" s="4"/>
      <c r="O83" s="4"/>
    </row>
    <row r="84" spans="1:15" x14ac:dyDescent="0.25">
      <c r="A84" s="9">
        <v>2</v>
      </c>
      <c r="B84" s="10"/>
      <c r="C84" s="14">
        <f t="shared" ref="C84:C90" si="25">IF(B84="",0,VLOOKUP(B84,subzistenta_learner_staff,3,FALSE))</f>
        <v>0</v>
      </c>
      <c r="D84" s="10"/>
      <c r="E84" s="10"/>
      <c r="F84" s="10"/>
      <c r="G84" s="10"/>
      <c r="H84" s="10"/>
      <c r="I84" s="14">
        <f>IF(E84="",0,IF(D84="Yes",VLOOKUP(E84,Distanztabelle!$A$3:$C$9,3,FALSE),VLOOKUP(E84,Distanztabelle!$A$3:$C$9,2,FALSE)))</f>
        <v>0</v>
      </c>
      <c r="J84" s="15">
        <f t="shared" ref="J84:J90" si="26">IF(C84="",0,IF((F84+G84)&lt;15,(F84+G84)*C84,((F84+G84)-14)*ROUND(0.7*C84,0)+14*C84))</f>
        <v>0</v>
      </c>
      <c r="K84" s="11"/>
      <c r="L84" s="9">
        <v>80</v>
      </c>
      <c r="M84" s="44">
        <f t="shared" si="24"/>
        <v>0</v>
      </c>
      <c r="N84" s="4"/>
      <c r="O84" s="4"/>
    </row>
    <row r="85" spans="1:15" x14ac:dyDescent="0.25">
      <c r="A85" s="9">
        <v>3</v>
      </c>
      <c r="B85" s="10"/>
      <c r="C85" s="14">
        <f t="shared" si="25"/>
        <v>0</v>
      </c>
      <c r="D85" s="10"/>
      <c r="E85" s="10"/>
      <c r="F85" s="10"/>
      <c r="G85" s="10"/>
      <c r="H85" s="10"/>
      <c r="I85" s="14">
        <f>IF(E85="",0,IF(D85="Yes",VLOOKUP(E85,Distanztabelle!$A$3:$C$9,3,FALSE),VLOOKUP(E85,Distanztabelle!$A$3:$C$9,2,FALSE)))</f>
        <v>0</v>
      </c>
      <c r="J85" s="15">
        <f t="shared" si="26"/>
        <v>0</v>
      </c>
      <c r="K85" s="11"/>
      <c r="L85" s="9">
        <v>80</v>
      </c>
      <c r="M85" s="44">
        <f t="shared" si="24"/>
        <v>0</v>
      </c>
      <c r="N85" s="4"/>
      <c r="O85" s="4"/>
    </row>
    <row r="86" spans="1:15" x14ac:dyDescent="0.25">
      <c r="A86" s="9">
        <v>4</v>
      </c>
      <c r="B86" s="10"/>
      <c r="C86" s="14">
        <f t="shared" si="25"/>
        <v>0</v>
      </c>
      <c r="D86" s="10"/>
      <c r="E86" s="10"/>
      <c r="F86" s="10"/>
      <c r="G86" s="10"/>
      <c r="H86" s="10"/>
      <c r="I86" s="14">
        <f>IF(E86="",0,IF(D86="Yes",VLOOKUP(E86,Distanztabelle!$A$3:$C$9,3,FALSE),VLOOKUP(E86,Distanztabelle!$A$3:$C$9,2,FALSE)))</f>
        <v>0</v>
      </c>
      <c r="J86" s="15">
        <f t="shared" si="26"/>
        <v>0</v>
      </c>
      <c r="K86" s="11"/>
      <c r="L86" s="9">
        <v>80</v>
      </c>
      <c r="M86" s="44">
        <f t="shared" si="24"/>
        <v>0</v>
      </c>
      <c r="N86" s="4"/>
      <c r="O86" s="4"/>
    </row>
    <row r="87" spans="1:15" x14ac:dyDescent="0.25">
      <c r="A87" s="9">
        <v>5</v>
      </c>
      <c r="B87" s="10"/>
      <c r="C87" s="14">
        <f t="shared" si="25"/>
        <v>0</v>
      </c>
      <c r="D87" s="10"/>
      <c r="E87" s="10"/>
      <c r="F87" s="10"/>
      <c r="G87" s="10"/>
      <c r="H87" s="10"/>
      <c r="I87" s="14">
        <f>IF(E87="",0,IF(D87="Yes",VLOOKUP(E87,Distanztabelle!$A$3:$C$9,3,FALSE),VLOOKUP(E87,Distanztabelle!$A$3:$C$9,2,FALSE)))</f>
        <v>0</v>
      </c>
      <c r="J87" s="15">
        <f t="shared" si="26"/>
        <v>0</v>
      </c>
      <c r="K87" s="11"/>
      <c r="L87" s="9">
        <v>80</v>
      </c>
      <c r="M87" s="44">
        <f t="shared" si="24"/>
        <v>0</v>
      </c>
      <c r="N87" s="4"/>
      <c r="O87" s="4"/>
    </row>
    <row r="88" spans="1:15" x14ac:dyDescent="0.25">
      <c r="A88" s="9">
        <v>6</v>
      </c>
      <c r="B88" s="10"/>
      <c r="C88" s="14">
        <f t="shared" si="25"/>
        <v>0</v>
      </c>
      <c r="D88" s="10"/>
      <c r="E88" s="10"/>
      <c r="F88" s="10"/>
      <c r="G88" s="10"/>
      <c r="H88" s="10"/>
      <c r="I88" s="14">
        <f>IF(E88="",0,IF(D88="Yes",VLOOKUP(E88,Distanztabelle!$A$3:$C$9,3,FALSE),VLOOKUP(E88,Distanztabelle!$A$3:$C$9,2,FALSE)))</f>
        <v>0</v>
      </c>
      <c r="J88" s="15">
        <f t="shared" si="26"/>
        <v>0</v>
      </c>
      <c r="K88" s="11"/>
      <c r="L88" s="9">
        <v>80</v>
      </c>
      <c r="M88" s="44">
        <f t="shared" si="24"/>
        <v>0</v>
      </c>
      <c r="N88" s="4"/>
      <c r="O88" s="4"/>
    </row>
    <row r="89" spans="1:15" x14ac:dyDescent="0.25">
      <c r="A89" s="9">
        <v>7</v>
      </c>
      <c r="B89" s="10"/>
      <c r="C89" s="14">
        <f t="shared" si="25"/>
        <v>0</v>
      </c>
      <c r="D89" s="10"/>
      <c r="E89" s="10"/>
      <c r="F89" s="10"/>
      <c r="G89" s="10"/>
      <c r="H89" s="10"/>
      <c r="I89" s="14">
        <f>IF(E89="",0,IF(D89="Yes",VLOOKUP(E89,Distanztabelle!$A$3:$C$9,3,FALSE),VLOOKUP(E89,Distanztabelle!$A$3:$C$9,2,FALSE)))</f>
        <v>0</v>
      </c>
      <c r="J89" s="15">
        <f t="shared" si="26"/>
        <v>0</v>
      </c>
      <c r="K89" s="11"/>
      <c r="L89" s="9">
        <v>80</v>
      </c>
      <c r="M89" s="44">
        <f t="shared" si="24"/>
        <v>0</v>
      </c>
      <c r="N89" s="4"/>
      <c r="O89" s="4"/>
    </row>
    <row r="90" spans="1:15" x14ac:dyDescent="0.25">
      <c r="A90" s="9">
        <v>8</v>
      </c>
      <c r="B90" s="10"/>
      <c r="C90" s="14">
        <f t="shared" si="25"/>
        <v>0</v>
      </c>
      <c r="D90" s="10"/>
      <c r="E90" s="10"/>
      <c r="F90" s="10"/>
      <c r="G90" s="10"/>
      <c r="H90" s="10"/>
      <c r="I90" s="14">
        <f>IF(E90="",0,IF(D90="Yes",VLOOKUP(E90,Distanztabelle!$A$3:$C$9,3,FALSE),VLOOKUP(E90,Distanztabelle!$A$3:$C$9,2,FALSE)))</f>
        <v>0</v>
      </c>
      <c r="J90" s="15">
        <f t="shared" si="26"/>
        <v>0</v>
      </c>
      <c r="K90" s="11"/>
      <c r="L90" s="9">
        <v>80</v>
      </c>
      <c r="M90" s="44">
        <f t="shared" si="24"/>
        <v>0</v>
      </c>
      <c r="N90" s="4"/>
      <c r="O90" s="4"/>
    </row>
    <row r="92" spans="1:15" ht="15.75" x14ac:dyDescent="0.25">
      <c r="A92" s="13" t="s">
        <v>146</v>
      </c>
    </row>
    <row r="94" spans="1:15" ht="38.25" x14ac:dyDescent="0.25">
      <c r="A94" s="6" t="s">
        <v>4</v>
      </c>
      <c r="B94" s="6" t="s">
        <v>5</v>
      </c>
      <c r="C94" s="6" t="s">
        <v>6</v>
      </c>
      <c r="D94" s="6" t="s">
        <v>7</v>
      </c>
      <c r="E94" s="6" t="s">
        <v>8</v>
      </c>
      <c r="F94" s="6" t="s">
        <v>9</v>
      </c>
      <c r="G94" s="6" t="s">
        <v>10</v>
      </c>
      <c r="H94" s="6" t="s">
        <v>11</v>
      </c>
      <c r="I94" s="6" t="s">
        <v>12</v>
      </c>
      <c r="J94" s="7" t="s">
        <v>13</v>
      </c>
    </row>
    <row r="95" spans="1:15" x14ac:dyDescent="0.25">
      <c r="A95" s="9">
        <v>1</v>
      </c>
      <c r="B95" s="10"/>
      <c r="C95" s="14">
        <f t="shared" ref="C95:C102" si="27">IF(B95="",0,VLOOKUP(B95,subzistenta_learner_staff,3,FALSE))</f>
        <v>0</v>
      </c>
      <c r="D95" s="10"/>
      <c r="E95" s="10"/>
      <c r="F95" s="10"/>
      <c r="G95" s="10"/>
      <c r="H95" s="10"/>
      <c r="I95" s="14">
        <f>IF(E95="",0,IF(D95="Yes",VLOOKUP(E95,Distanztabelle!$A$3:$C$9,3,FALSE),VLOOKUP(E95,Distanztabelle!$A$3:$C$9,2,FALSE)))</f>
        <v>0</v>
      </c>
      <c r="J95" s="15">
        <f>IF(C95="",0,IF((F95+G95)&lt;15,(F95+G95)*C95,((F95+G95)-14)*ROUND(0.7*C95,0)+14*C95))</f>
        <v>0</v>
      </c>
    </row>
    <row r="96" spans="1:15" x14ac:dyDescent="0.25">
      <c r="A96" s="9">
        <v>2</v>
      </c>
      <c r="B96" s="10"/>
      <c r="C96" s="14">
        <f t="shared" si="27"/>
        <v>0</v>
      </c>
      <c r="D96" s="10"/>
      <c r="E96" s="10"/>
      <c r="F96" s="10"/>
      <c r="G96" s="10"/>
      <c r="H96" s="10"/>
      <c r="I96" s="14">
        <f>IF(E96="",0,IF(D96="Yes",VLOOKUP(E96,Distanztabelle!$A$3:$C$9,3,FALSE),VLOOKUP(E96,Distanztabelle!$A$3:$C$9,2,FALSE)))</f>
        <v>0</v>
      </c>
      <c r="J96" s="15">
        <f t="shared" ref="J96:J102" si="28">IF(C96="",0,IF((F96+G96)&lt;15,(F96+G96)*C96,((F96+G96)-14)*ROUND(0.7*C96,0)+14*C96))</f>
        <v>0</v>
      </c>
    </row>
    <row r="97" spans="1:10" x14ac:dyDescent="0.25">
      <c r="A97" s="9">
        <v>3</v>
      </c>
      <c r="B97" s="10"/>
      <c r="C97" s="14">
        <f t="shared" si="27"/>
        <v>0</v>
      </c>
      <c r="D97" s="10"/>
      <c r="E97" s="10"/>
      <c r="F97" s="10"/>
      <c r="G97" s="10"/>
      <c r="H97" s="10"/>
      <c r="I97" s="14">
        <f>IF(E97="",0,IF(D97="Yes",VLOOKUP(E97,Distanztabelle!$A$3:$C$9,3,FALSE),VLOOKUP(E97,Distanztabelle!$A$3:$C$9,2,FALSE)))</f>
        <v>0</v>
      </c>
      <c r="J97" s="15">
        <f t="shared" si="28"/>
        <v>0</v>
      </c>
    </row>
    <row r="98" spans="1:10" x14ac:dyDescent="0.25">
      <c r="A98" s="9">
        <v>4</v>
      </c>
      <c r="B98" s="10"/>
      <c r="C98" s="14">
        <f t="shared" si="27"/>
        <v>0</v>
      </c>
      <c r="D98" s="10"/>
      <c r="E98" s="10"/>
      <c r="F98" s="10"/>
      <c r="G98" s="10"/>
      <c r="H98" s="10"/>
      <c r="I98" s="14">
        <f>IF(E98="",0,IF(D98="Yes",VLOOKUP(E98,Distanztabelle!$A$3:$C$9,3,FALSE),VLOOKUP(E98,Distanztabelle!$A$3:$C$9,2,FALSE)))</f>
        <v>0</v>
      </c>
      <c r="J98" s="15">
        <f t="shared" si="28"/>
        <v>0</v>
      </c>
    </row>
    <row r="99" spans="1:10" x14ac:dyDescent="0.25">
      <c r="A99" s="9">
        <v>5</v>
      </c>
      <c r="B99" s="10"/>
      <c r="C99" s="14">
        <f t="shared" si="27"/>
        <v>0</v>
      </c>
      <c r="D99" s="10"/>
      <c r="E99" s="10"/>
      <c r="F99" s="10"/>
      <c r="G99" s="10"/>
      <c r="H99" s="10"/>
      <c r="I99" s="14">
        <f>IF(E99="",0,IF(D99="Yes",VLOOKUP(E99,Distanztabelle!$A$3:$C$9,3,FALSE),VLOOKUP(E99,Distanztabelle!$A$3:$C$9,2,FALSE)))</f>
        <v>0</v>
      </c>
      <c r="J99" s="15">
        <f t="shared" si="28"/>
        <v>0</v>
      </c>
    </row>
    <row r="100" spans="1:10" x14ac:dyDescent="0.25">
      <c r="A100" s="9">
        <v>6</v>
      </c>
      <c r="B100" s="10"/>
      <c r="C100" s="14">
        <f t="shared" si="27"/>
        <v>0</v>
      </c>
      <c r="D100" s="10"/>
      <c r="E100" s="10"/>
      <c r="F100" s="10"/>
      <c r="G100" s="10"/>
      <c r="H100" s="10"/>
      <c r="I100" s="14">
        <f>IF(E100="",0,IF(D100="Yes",VLOOKUP(E100,Distanztabelle!$A$3:$C$9,3,FALSE),VLOOKUP(E100,Distanztabelle!$A$3:$C$9,2,FALSE)))</f>
        <v>0</v>
      </c>
      <c r="J100" s="15">
        <f t="shared" si="28"/>
        <v>0</v>
      </c>
    </row>
    <row r="101" spans="1:10" x14ac:dyDescent="0.25">
      <c r="A101" s="9">
        <v>7</v>
      </c>
      <c r="B101" s="10"/>
      <c r="C101" s="14">
        <f t="shared" si="27"/>
        <v>0</v>
      </c>
      <c r="D101" s="10"/>
      <c r="E101" s="10"/>
      <c r="F101" s="10"/>
      <c r="G101" s="10"/>
      <c r="H101" s="10"/>
      <c r="I101" s="14">
        <f>IF(E101="",0,IF(D101="Yes",VLOOKUP(E101,Distanztabelle!$A$3:$C$9,3,FALSE),VLOOKUP(E101,Distanztabelle!$A$3:$C$9,2,FALSE)))</f>
        <v>0</v>
      </c>
      <c r="J101" s="15">
        <f t="shared" si="28"/>
        <v>0</v>
      </c>
    </row>
    <row r="102" spans="1:10" x14ac:dyDescent="0.25">
      <c r="A102" s="9">
        <v>8</v>
      </c>
      <c r="B102" s="10"/>
      <c r="C102" s="14">
        <f t="shared" si="27"/>
        <v>0</v>
      </c>
      <c r="D102" s="10"/>
      <c r="E102" s="10"/>
      <c r="F102" s="10"/>
      <c r="G102" s="10"/>
      <c r="H102" s="10"/>
      <c r="I102" s="14">
        <f>IF(E102="",0,IF(D102="Yes",VLOOKUP(E102,Distanztabelle!$A$3:$C$9,3,FALSE),VLOOKUP(E102,Distanztabelle!$A$3:$C$9,2,FALSE)))</f>
        <v>0</v>
      </c>
      <c r="J102" s="15">
        <f t="shared" si="28"/>
        <v>0</v>
      </c>
    </row>
    <row r="104" spans="1:10" ht="15.75" x14ac:dyDescent="0.25">
      <c r="A104" s="13" t="s">
        <v>20</v>
      </c>
    </row>
    <row r="106" spans="1:10" ht="38.25" x14ac:dyDescent="0.25">
      <c r="A106" s="6" t="s">
        <v>4</v>
      </c>
      <c r="B106" s="6" t="s">
        <v>5</v>
      </c>
      <c r="C106" s="6" t="s">
        <v>9</v>
      </c>
      <c r="D106" s="6" t="s">
        <v>10</v>
      </c>
      <c r="E106" s="6" t="s">
        <v>11</v>
      </c>
      <c r="F106" s="7" t="s">
        <v>13</v>
      </c>
      <c r="G106" s="6" t="s">
        <v>21</v>
      </c>
    </row>
    <row r="107" spans="1:10" x14ac:dyDescent="0.25">
      <c r="A107" s="9">
        <v>1</v>
      </c>
      <c r="B107" s="10"/>
      <c r="C107" s="10"/>
      <c r="D107" s="10"/>
      <c r="E107" s="10"/>
      <c r="F107" s="15">
        <v>680</v>
      </c>
      <c r="G107" s="9">
        <f>F107*E107</f>
        <v>0</v>
      </c>
    </row>
    <row r="108" spans="1:10" x14ac:dyDescent="0.25">
      <c r="A108" s="9">
        <v>2</v>
      </c>
      <c r="B108" s="10"/>
      <c r="C108" s="10"/>
      <c r="D108" s="10"/>
      <c r="E108" s="10"/>
      <c r="F108" s="15">
        <v>680</v>
      </c>
      <c r="G108" s="9">
        <f t="shared" ref="G108:G114" si="29">F108*E108</f>
        <v>0</v>
      </c>
    </row>
    <row r="109" spans="1:10" x14ac:dyDescent="0.25">
      <c r="A109" s="9">
        <v>3</v>
      </c>
      <c r="B109" s="10"/>
      <c r="C109" s="10"/>
      <c r="D109" s="10"/>
      <c r="E109" s="10"/>
      <c r="F109" s="15">
        <v>680</v>
      </c>
      <c r="G109" s="9">
        <f t="shared" si="29"/>
        <v>0</v>
      </c>
    </row>
    <row r="110" spans="1:10" x14ac:dyDescent="0.25">
      <c r="A110" s="9">
        <v>4</v>
      </c>
      <c r="B110" s="10"/>
      <c r="C110" s="10"/>
      <c r="D110" s="10"/>
      <c r="E110" s="10"/>
      <c r="F110" s="15">
        <v>680</v>
      </c>
      <c r="G110" s="9">
        <f t="shared" si="29"/>
        <v>0</v>
      </c>
    </row>
    <row r="111" spans="1:10" x14ac:dyDescent="0.25">
      <c r="A111" s="9">
        <v>5</v>
      </c>
      <c r="B111" s="10"/>
      <c r="C111" s="10"/>
      <c r="D111" s="10"/>
      <c r="E111" s="10"/>
      <c r="F111" s="15">
        <v>680</v>
      </c>
      <c r="G111" s="9">
        <f t="shared" si="29"/>
        <v>0</v>
      </c>
    </row>
    <row r="112" spans="1:10" x14ac:dyDescent="0.25">
      <c r="A112" s="9">
        <v>6</v>
      </c>
      <c r="B112" s="10"/>
      <c r="C112" s="10"/>
      <c r="D112" s="10"/>
      <c r="E112" s="10"/>
      <c r="F112" s="15">
        <v>680</v>
      </c>
      <c r="G112" s="9">
        <f t="shared" si="29"/>
        <v>0</v>
      </c>
    </row>
    <row r="113" spans="1:7" x14ac:dyDescent="0.25">
      <c r="A113" s="9">
        <v>7</v>
      </c>
      <c r="B113" s="10"/>
      <c r="C113" s="10"/>
      <c r="D113" s="10"/>
      <c r="E113" s="10"/>
      <c r="F113" s="15">
        <v>680</v>
      </c>
      <c r="G113" s="9">
        <f t="shared" si="29"/>
        <v>0</v>
      </c>
    </row>
    <row r="114" spans="1:7" x14ac:dyDescent="0.25">
      <c r="A114" s="9">
        <v>8</v>
      </c>
      <c r="B114" s="10"/>
      <c r="C114" s="10"/>
      <c r="D114" s="10"/>
      <c r="E114" s="10"/>
      <c r="F114" s="15">
        <v>680</v>
      </c>
      <c r="G114" s="9">
        <f t="shared" si="29"/>
        <v>0</v>
      </c>
    </row>
    <row r="116" spans="1:7" ht="15.75" x14ac:dyDescent="0.25">
      <c r="A116" s="13" t="s">
        <v>147</v>
      </c>
    </row>
    <row r="118" spans="1:7" ht="25.5" x14ac:dyDescent="0.25">
      <c r="A118" s="6" t="s">
        <v>4</v>
      </c>
      <c r="B118" s="6" t="s">
        <v>22</v>
      </c>
      <c r="C118" s="6" t="s">
        <v>9</v>
      </c>
      <c r="D118" s="6" t="s">
        <v>10</v>
      </c>
      <c r="E118" s="6" t="s">
        <v>23</v>
      </c>
    </row>
    <row r="119" spans="1:7" x14ac:dyDescent="0.25">
      <c r="A119" s="9">
        <v>1</v>
      </c>
      <c r="B119" s="10"/>
      <c r="C119" s="10"/>
      <c r="D119" s="10"/>
      <c r="E119" s="10"/>
    </row>
    <row r="120" spans="1:7" x14ac:dyDescent="0.25">
      <c r="A120" s="9">
        <v>2</v>
      </c>
      <c r="B120" s="10"/>
      <c r="C120" s="10"/>
      <c r="D120" s="10"/>
      <c r="E120" s="10"/>
    </row>
    <row r="121" spans="1:7" x14ac:dyDescent="0.25">
      <c r="A121" s="9">
        <v>3</v>
      </c>
      <c r="B121" s="10"/>
      <c r="C121" s="10"/>
      <c r="D121" s="10"/>
      <c r="E121" s="10"/>
    </row>
    <row r="122" spans="1:7" x14ac:dyDescent="0.25">
      <c r="A122" s="9">
        <v>4</v>
      </c>
      <c r="B122" s="10"/>
      <c r="C122" s="10"/>
      <c r="D122" s="10"/>
      <c r="E122" s="10"/>
    </row>
    <row r="123" spans="1:7" x14ac:dyDescent="0.25">
      <c r="A123" s="9">
        <v>5</v>
      </c>
      <c r="B123" s="10"/>
      <c r="C123" s="10"/>
      <c r="D123" s="10"/>
      <c r="E123" s="10"/>
    </row>
    <row r="124" spans="1:7" x14ac:dyDescent="0.25">
      <c r="A124" s="9">
        <v>6</v>
      </c>
      <c r="B124" s="10"/>
      <c r="C124" s="10"/>
      <c r="D124" s="10"/>
      <c r="E124" s="10"/>
    </row>
    <row r="125" spans="1:7" x14ac:dyDescent="0.25">
      <c r="A125" s="9">
        <v>7</v>
      </c>
      <c r="B125" s="10"/>
      <c r="C125" s="10"/>
      <c r="D125" s="10"/>
      <c r="E125" s="10"/>
    </row>
    <row r="126" spans="1:7" x14ac:dyDescent="0.25">
      <c r="A126" s="9">
        <v>8</v>
      </c>
      <c r="B126" s="10"/>
      <c r="C126" s="10"/>
      <c r="D126" s="10"/>
      <c r="E126" s="10"/>
    </row>
    <row r="128" spans="1:7" ht="15.75" x14ac:dyDescent="0.25">
      <c r="A128" s="13" t="s">
        <v>152</v>
      </c>
    </row>
    <row r="130" spans="1:18" s="4" customFormat="1" ht="33.75" customHeight="1" x14ac:dyDescent="0.25">
      <c r="A130" s="100" t="s">
        <v>24</v>
      </c>
      <c r="B130" s="101"/>
      <c r="C130" s="102"/>
      <c r="D130" s="103" t="s">
        <v>25</v>
      </c>
      <c r="E130" s="104"/>
      <c r="F130" s="105"/>
      <c r="G130" s="106" t="s">
        <v>26</v>
      </c>
      <c r="H130" s="107"/>
      <c r="I130" s="100" t="s">
        <v>27</v>
      </c>
      <c r="J130" s="101"/>
      <c r="K130" s="102"/>
      <c r="L130" s="100" t="s">
        <v>28</v>
      </c>
      <c r="M130" s="101"/>
      <c r="N130" s="101"/>
      <c r="O130" s="101"/>
      <c r="P130" s="102"/>
    </row>
    <row r="131" spans="1:18" ht="17.25" customHeight="1" x14ac:dyDescent="0.25">
      <c r="A131" s="79" t="s">
        <v>151</v>
      </c>
      <c r="B131" s="79"/>
      <c r="C131" s="79"/>
      <c r="D131" s="92">
        <v>0</v>
      </c>
      <c r="E131" s="108"/>
      <c r="F131" s="93"/>
      <c r="G131" s="89">
        <f>IF(A131="ErasmusPro",SUM(H34:H41),0)</f>
        <v>0</v>
      </c>
      <c r="H131" s="91"/>
      <c r="I131" s="89">
        <v>150</v>
      </c>
      <c r="J131" s="90"/>
      <c r="K131" s="91"/>
      <c r="L131" s="89">
        <f t="shared" ref="L131" si="30">IF(A131="ErasmusPro",G131*I131,0)</f>
        <v>0</v>
      </c>
      <c r="M131" s="90"/>
      <c r="N131" s="90"/>
      <c r="O131" s="90"/>
      <c r="P131" s="91"/>
    </row>
    <row r="132" spans="1:18" ht="17.25" customHeight="1" x14ac:dyDescent="0.25">
      <c r="A132" s="79" t="s">
        <v>29</v>
      </c>
      <c r="B132" s="79"/>
      <c r="C132" s="79"/>
      <c r="D132" s="92">
        <v>0</v>
      </c>
      <c r="E132" s="108"/>
      <c r="F132" s="93"/>
      <c r="G132" s="89">
        <f>IF(A132="Short term",SUM(H35:H42),0)</f>
        <v>0</v>
      </c>
      <c r="H132" s="91"/>
      <c r="I132" s="89">
        <v>150</v>
      </c>
      <c r="J132" s="90"/>
      <c r="K132" s="91"/>
      <c r="L132" s="89">
        <f t="shared" ref="L132:L138" si="31">IF(A132="ErasmusPro",G132*I132,0)</f>
        <v>0</v>
      </c>
      <c r="M132" s="90"/>
      <c r="N132" s="90"/>
      <c r="O132" s="90"/>
      <c r="P132" s="91"/>
    </row>
    <row r="133" spans="1:18" ht="17.25" customHeight="1" x14ac:dyDescent="0.25">
      <c r="A133" s="79" t="s">
        <v>148</v>
      </c>
      <c r="B133" s="79"/>
      <c r="C133" s="79"/>
      <c r="D133" s="92">
        <v>0</v>
      </c>
      <c r="E133" s="108"/>
      <c r="F133" s="93"/>
      <c r="G133" s="89">
        <f>IF(A133="Long term",SUM(H35:H42),0)</f>
        <v>0</v>
      </c>
      <c r="H133" s="91"/>
      <c r="I133" s="89">
        <v>150</v>
      </c>
      <c r="J133" s="90"/>
      <c r="K133" s="91"/>
      <c r="L133" s="89">
        <f t="shared" si="31"/>
        <v>0</v>
      </c>
      <c r="M133" s="90"/>
      <c r="N133" s="90"/>
      <c r="O133" s="90"/>
      <c r="P133" s="91"/>
    </row>
    <row r="134" spans="1:18" ht="17.25" customHeight="1" x14ac:dyDescent="0.25">
      <c r="A134" s="79" t="s">
        <v>30</v>
      </c>
      <c r="B134" s="79"/>
      <c r="C134" s="79"/>
      <c r="D134" s="92">
        <v>0</v>
      </c>
      <c r="E134" s="108"/>
      <c r="F134" s="93"/>
      <c r="G134" s="89">
        <f>IF(A134="ErasmusPro",SUM(H35:H42),0)</f>
        <v>0</v>
      </c>
      <c r="H134" s="91"/>
      <c r="I134" s="89">
        <v>150</v>
      </c>
      <c r="J134" s="90"/>
      <c r="K134" s="91"/>
      <c r="L134" s="89">
        <f t="shared" si="31"/>
        <v>0</v>
      </c>
      <c r="M134" s="90"/>
      <c r="N134" s="90"/>
      <c r="O134" s="90"/>
      <c r="P134" s="91"/>
    </row>
    <row r="135" spans="1:18" ht="17.25" customHeight="1" x14ac:dyDescent="0.25">
      <c r="A135" s="79" t="s">
        <v>31</v>
      </c>
      <c r="B135" s="79"/>
      <c r="C135" s="79"/>
      <c r="D135" s="92">
        <v>0</v>
      </c>
      <c r="E135" s="108"/>
      <c r="F135" s="93"/>
      <c r="G135" s="89">
        <f>IF(A135="ErasmusPro",SUM(H35:H42),0)</f>
        <v>0</v>
      </c>
      <c r="H135" s="91"/>
      <c r="I135" s="89">
        <v>150</v>
      </c>
      <c r="J135" s="90"/>
      <c r="K135" s="91"/>
      <c r="L135" s="89">
        <f t="shared" si="31"/>
        <v>0</v>
      </c>
      <c r="M135" s="90"/>
      <c r="N135" s="90"/>
      <c r="O135" s="90"/>
      <c r="P135" s="91"/>
    </row>
    <row r="136" spans="1:18" ht="17.25" customHeight="1" x14ac:dyDescent="0.25">
      <c r="A136" s="79" t="s">
        <v>32</v>
      </c>
      <c r="B136" s="79"/>
      <c r="C136" s="79"/>
      <c r="D136" s="92">
        <v>0</v>
      </c>
      <c r="E136" s="108"/>
      <c r="F136" s="93"/>
      <c r="G136" s="89">
        <f>IF(A136="ErasmusPro",SUM(H35:H42),0)</f>
        <v>0</v>
      </c>
      <c r="H136" s="91"/>
      <c r="I136" s="89">
        <v>150</v>
      </c>
      <c r="J136" s="90"/>
      <c r="K136" s="91"/>
      <c r="L136" s="89">
        <f t="shared" si="31"/>
        <v>0</v>
      </c>
      <c r="M136" s="90"/>
      <c r="N136" s="90"/>
      <c r="O136" s="90"/>
      <c r="P136" s="91"/>
    </row>
    <row r="137" spans="1:18" s="29" customFormat="1" ht="17.25" customHeight="1" x14ac:dyDescent="0.25">
      <c r="A137" s="79" t="s">
        <v>33</v>
      </c>
      <c r="B137" s="79"/>
      <c r="C137" s="79"/>
      <c r="D137" s="92">
        <v>0</v>
      </c>
      <c r="E137" s="108"/>
      <c r="F137" s="93"/>
      <c r="G137" s="89">
        <f>IF(A137="ErasmusPro",SUM(H35:H42),0)</f>
        <v>0</v>
      </c>
      <c r="H137" s="91"/>
      <c r="I137" s="89">
        <v>150</v>
      </c>
      <c r="J137" s="90"/>
      <c r="K137" s="91"/>
      <c r="L137" s="89">
        <f t="shared" si="31"/>
        <v>0</v>
      </c>
      <c r="M137" s="90"/>
      <c r="N137" s="90"/>
      <c r="O137" s="90"/>
      <c r="P137" s="91"/>
    </row>
    <row r="138" spans="1:18" ht="17.25" customHeight="1" x14ac:dyDescent="0.25">
      <c r="A138" s="79" t="s">
        <v>34</v>
      </c>
      <c r="B138" s="79"/>
      <c r="C138" s="79"/>
      <c r="D138" s="92">
        <v>0</v>
      </c>
      <c r="E138" s="108"/>
      <c r="F138" s="93"/>
      <c r="G138" s="89">
        <f>IF(A138="ErasmusPro",SUM(H35:H42),0)</f>
        <v>0</v>
      </c>
      <c r="H138" s="91"/>
      <c r="I138" s="89">
        <v>150</v>
      </c>
      <c r="J138" s="90"/>
      <c r="K138" s="91"/>
      <c r="L138" s="89">
        <f t="shared" si="31"/>
        <v>0</v>
      </c>
      <c r="M138" s="90"/>
      <c r="N138" s="90"/>
      <c r="O138" s="90"/>
      <c r="P138" s="91"/>
    </row>
    <row r="140" spans="1:18" s="13" customFormat="1" ht="15.75" x14ac:dyDescent="0.25">
      <c r="A140" s="13" t="s">
        <v>35</v>
      </c>
    </row>
    <row r="141" spans="1:18" ht="15.75" thickBot="1" x14ac:dyDescent="0.3"/>
    <row r="142" spans="1:18" ht="31.5" customHeight="1" thickBot="1" x14ac:dyDescent="0.3">
      <c r="C142" s="4"/>
      <c r="D142" s="152" t="s">
        <v>36</v>
      </c>
      <c r="E142" s="153"/>
      <c r="F142" s="154" t="s">
        <v>37</v>
      </c>
      <c r="G142" s="155"/>
      <c r="H142" s="156" t="s">
        <v>38</v>
      </c>
      <c r="I142" s="153"/>
      <c r="J142" s="156" t="s">
        <v>39</v>
      </c>
      <c r="K142" s="157"/>
      <c r="L142" s="157"/>
      <c r="M142" s="157"/>
      <c r="N142" s="157"/>
      <c r="O142" s="157"/>
      <c r="P142" s="158"/>
      <c r="Q142" s="4"/>
      <c r="R142" s="4"/>
    </row>
    <row r="143" spans="1:18" x14ac:dyDescent="0.25">
      <c r="A143" s="109" t="s">
        <v>40</v>
      </c>
      <c r="B143" s="110"/>
      <c r="C143" s="111"/>
      <c r="D143" s="116" t="s">
        <v>158</v>
      </c>
      <c r="E143" s="117"/>
      <c r="F143" s="118">
        <v>0</v>
      </c>
      <c r="G143" s="119"/>
      <c r="H143" s="118">
        <v>0</v>
      </c>
      <c r="I143" s="119"/>
      <c r="J143" s="120" t="s">
        <v>41</v>
      </c>
      <c r="K143" s="121"/>
      <c r="L143" s="121"/>
      <c r="M143" s="121"/>
      <c r="N143" s="121"/>
      <c r="O143" s="121"/>
      <c r="P143" s="122"/>
    </row>
    <row r="144" spans="1:18" x14ac:dyDescent="0.25">
      <c r="A144" s="112"/>
      <c r="B144" s="113"/>
      <c r="C144" s="114"/>
      <c r="D144" s="72" t="s">
        <v>29</v>
      </c>
      <c r="E144" s="73"/>
      <c r="F144" s="92">
        <v>0</v>
      </c>
      <c r="G144" s="93"/>
      <c r="H144" s="92">
        <v>0</v>
      </c>
      <c r="I144" s="93"/>
      <c r="J144" s="74" t="s">
        <v>41</v>
      </c>
      <c r="K144" s="75"/>
      <c r="L144" s="75"/>
      <c r="M144" s="75"/>
      <c r="N144" s="75"/>
      <c r="O144" s="75"/>
      <c r="P144" s="76"/>
    </row>
    <row r="145" spans="1:16" x14ac:dyDescent="0.25">
      <c r="A145" s="112"/>
      <c r="B145" s="115"/>
      <c r="C145" s="114"/>
      <c r="D145" s="72" t="s">
        <v>148</v>
      </c>
      <c r="E145" s="73"/>
      <c r="F145" s="92">
        <v>0</v>
      </c>
      <c r="G145" s="93"/>
      <c r="H145" s="92">
        <v>0</v>
      </c>
      <c r="I145" s="93"/>
      <c r="J145" s="74" t="s">
        <v>41</v>
      </c>
      <c r="K145" s="75"/>
      <c r="L145" s="75"/>
      <c r="M145" s="75"/>
      <c r="N145" s="75"/>
      <c r="O145" s="75"/>
      <c r="P145" s="76"/>
    </row>
    <row r="146" spans="1:16" x14ac:dyDescent="0.25">
      <c r="A146" s="112"/>
      <c r="B146" s="115"/>
      <c r="C146" s="114"/>
      <c r="D146" s="72" t="s">
        <v>30</v>
      </c>
      <c r="E146" s="73"/>
      <c r="F146" s="92">
        <v>0</v>
      </c>
      <c r="G146" s="93"/>
      <c r="H146" s="92">
        <v>0</v>
      </c>
      <c r="I146" s="93"/>
      <c r="J146" s="74" t="s">
        <v>41</v>
      </c>
      <c r="K146" s="75"/>
      <c r="L146" s="75"/>
      <c r="M146" s="75"/>
      <c r="N146" s="75"/>
      <c r="O146" s="75"/>
      <c r="P146" s="76"/>
    </row>
    <row r="147" spans="1:16" x14ac:dyDescent="0.25">
      <c r="A147" s="112"/>
      <c r="B147" s="115"/>
      <c r="C147" s="114"/>
      <c r="D147" s="72" t="s">
        <v>31</v>
      </c>
      <c r="E147" s="73"/>
      <c r="F147" s="92">
        <v>0</v>
      </c>
      <c r="G147" s="93"/>
      <c r="H147" s="92">
        <v>0</v>
      </c>
      <c r="I147" s="93"/>
      <c r="J147" s="74" t="s">
        <v>41</v>
      </c>
      <c r="K147" s="75"/>
      <c r="L147" s="75"/>
      <c r="M147" s="75"/>
      <c r="N147" s="75"/>
      <c r="O147" s="75"/>
      <c r="P147" s="76"/>
    </row>
    <row r="148" spans="1:16" x14ac:dyDescent="0.25">
      <c r="A148" s="112"/>
      <c r="B148" s="115"/>
      <c r="C148" s="114"/>
      <c r="D148" s="72" t="s">
        <v>32</v>
      </c>
      <c r="E148" s="73"/>
      <c r="F148" s="92">
        <v>0</v>
      </c>
      <c r="G148" s="93"/>
      <c r="H148" s="92">
        <v>0</v>
      </c>
      <c r="I148" s="93"/>
      <c r="J148" s="74" t="s">
        <v>41</v>
      </c>
      <c r="K148" s="75"/>
      <c r="L148" s="75"/>
      <c r="M148" s="75"/>
      <c r="N148" s="75"/>
      <c r="O148" s="75"/>
      <c r="P148" s="76"/>
    </row>
    <row r="149" spans="1:16" x14ac:dyDescent="0.25">
      <c r="A149" s="112"/>
      <c r="B149" s="115"/>
      <c r="C149" s="114"/>
      <c r="D149" s="72" t="s">
        <v>33</v>
      </c>
      <c r="E149" s="73"/>
      <c r="F149" s="92">
        <v>0</v>
      </c>
      <c r="G149" s="93"/>
      <c r="H149" s="92">
        <v>0</v>
      </c>
      <c r="I149" s="93"/>
      <c r="J149" s="74" t="s">
        <v>41</v>
      </c>
      <c r="K149" s="75"/>
      <c r="L149" s="75"/>
      <c r="M149" s="75"/>
      <c r="N149" s="75"/>
      <c r="O149" s="75"/>
      <c r="P149" s="76"/>
    </row>
    <row r="150" spans="1:16" x14ac:dyDescent="0.25">
      <c r="A150" s="112"/>
      <c r="B150" s="115"/>
      <c r="C150" s="114"/>
      <c r="D150" s="72" t="s">
        <v>34</v>
      </c>
      <c r="E150" s="73"/>
      <c r="F150" s="92">
        <v>0</v>
      </c>
      <c r="G150" s="93"/>
      <c r="H150" s="92">
        <v>0</v>
      </c>
      <c r="I150" s="93"/>
      <c r="J150" s="74" t="s">
        <v>41</v>
      </c>
      <c r="K150" s="75"/>
      <c r="L150" s="75"/>
      <c r="M150" s="75"/>
      <c r="N150" s="75"/>
      <c r="O150" s="75"/>
      <c r="P150" s="76"/>
    </row>
    <row r="151" spans="1:16" ht="15.75" thickBot="1" x14ac:dyDescent="0.3">
      <c r="A151" s="112"/>
      <c r="B151" s="115"/>
      <c r="C151" s="114"/>
      <c r="D151" s="72" t="s">
        <v>42</v>
      </c>
      <c r="E151" s="73"/>
      <c r="F151" s="92">
        <v>0</v>
      </c>
      <c r="G151" s="93"/>
      <c r="H151" s="92">
        <v>0</v>
      </c>
      <c r="I151" s="93"/>
      <c r="J151" s="74" t="s">
        <v>41</v>
      </c>
      <c r="K151" s="75"/>
      <c r="L151" s="75"/>
      <c r="M151" s="75"/>
      <c r="N151" s="75"/>
      <c r="O151" s="75"/>
      <c r="P151" s="76"/>
    </row>
    <row r="152" spans="1:16" ht="15" customHeight="1" x14ac:dyDescent="0.25">
      <c r="A152" s="128" t="s">
        <v>43</v>
      </c>
      <c r="B152" s="129"/>
      <c r="C152" s="130"/>
      <c r="D152" s="150" t="s">
        <v>158</v>
      </c>
      <c r="E152" s="151"/>
      <c r="F152" s="118">
        <v>0</v>
      </c>
      <c r="G152" s="119"/>
      <c r="H152" s="118">
        <v>0</v>
      </c>
      <c r="I152" s="119"/>
      <c r="J152" s="149" t="s">
        <v>41</v>
      </c>
      <c r="K152" s="121"/>
      <c r="L152" s="121"/>
      <c r="M152" s="121"/>
      <c r="N152" s="121"/>
      <c r="O152" s="121"/>
      <c r="P152" s="122"/>
    </row>
    <row r="153" spans="1:16" ht="15" customHeight="1" x14ac:dyDescent="0.25">
      <c r="A153" s="131"/>
      <c r="B153" s="132"/>
      <c r="C153" s="133"/>
      <c r="D153" s="138" t="s">
        <v>29</v>
      </c>
      <c r="E153" s="139"/>
      <c r="F153" s="92">
        <v>0</v>
      </c>
      <c r="G153" s="93"/>
      <c r="H153" s="92">
        <v>0</v>
      </c>
      <c r="I153" s="93"/>
      <c r="J153" s="94" t="s">
        <v>41</v>
      </c>
      <c r="K153" s="75"/>
      <c r="L153" s="75"/>
      <c r="M153" s="75"/>
      <c r="N153" s="75"/>
      <c r="O153" s="75"/>
      <c r="P153" s="76"/>
    </row>
    <row r="154" spans="1:16" ht="15" customHeight="1" x14ac:dyDescent="0.25">
      <c r="A154" s="131"/>
      <c r="B154" s="134"/>
      <c r="C154" s="133"/>
      <c r="D154" s="138" t="s">
        <v>148</v>
      </c>
      <c r="E154" s="139"/>
      <c r="F154" s="92">
        <v>0</v>
      </c>
      <c r="G154" s="93"/>
      <c r="H154" s="92">
        <v>0</v>
      </c>
      <c r="I154" s="93"/>
      <c r="J154" s="94" t="s">
        <v>41</v>
      </c>
      <c r="K154" s="75"/>
      <c r="L154" s="75"/>
      <c r="M154" s="75"/>
      <c r="N154" s="75"/>
      <c r="O154" s="75"/>
      <c r="P154" s="76"/>
    </row>
    <row r="155" spans="1:16" ht="15" customHeight="1" x14ac:dyDescent="0.25">
      <c r="A155" s="131"/>
      <c r="B155" s="134"/>
      <c r="C155" s="133"/>
      <c r="D155" s="138" t="s">
        <v>30</v>
      </c>
      <c r="E155" s="139"/>
      <c r="F155" s="92">
        <v>0</v>
      </c>
      <c r="G155" s="93"/>
      <c r="H155" s="92">
        <v>0</v>
      </c>
      <c r="I155" s="93"/>
      <c r="J155" s="94" t="s">
        <v>41</v>
      </c>
      <c r="K155" s="75"/>
      <c r="L155" s="75"/>
      <c r="M155" s="75"/>
      <c r="N155" s="75"/>
      <c r="O155" s="75"/>
      <c r="P155" s="76"/>
    </row>
    <row r="156" spans="1:16" ht="15" customHeight="1" x14ac:dyDescent="0.25">
      <c r="A156" s="131"/>
      <c r="B156" s="134"/>
      <c r="C156" s="133"/>
      <c r="D156" s="138" t="s">
        <v>31</v>
      </c>
      <c r="E156" s="139"/>
      <c r="F156" s="92">
        <v>0</v>
      </c>
      <c r="G156" s="93"/>
      <c r="H156" s="92">
        <v>0</v>
      </c>
      <c r="I156" s="93"/>
      <c r="J156" s="94" t="s">
        <v>41</v>
      </c>
      <c r="K156" s="75"/>
      <c r="L156" s="75"/>
      <c r="M156" s="75"/>
      <c r="N156" s="75"/>
      <c r="O156" s="75"/>
      <c r="P156" s="76"/>
    </row>
    <row r="157" spans="1:16" ht="15" customHeight="1" x14ac:dyDescent="0.25">
      <c r="A157" s="131"/>
      <c r="B157" s="134"/>
      <c r="C157" s="133"/>
      <c r="D157" s="138" t="s">
        <v>32</v>
      </c>
      <c r="E157" s="139"/>
      <c r="F157" s="92">
        <v>0</v>
      </c>
      <c r="G157" s="93"/>
      <c r="H157" s="92">
        <v>0</v>
      </c>
      <c r="I157" s="93"/>
      <c r="J157" s="94" t="s">
        <v>41</v>
      </c>
      <c r="K157" s="75"/>
      <c r="L157" s="75"/>
      <c r="M157" s="75"/>
      <c r="N157" s="75"/>
      <c r="O157" s="75"/>
      <c r="P157" s="76"/>
    </row>
    <row r="158" spans="1:16" ht="15" customHeight="1" x14ac:dyDescent="0.25">
      <c r="A158" s="131"/>
      <c r="B158" s="134"/>
      <c r="C158" s="133"/>
      <c r="D158" s="138" t="s">
        <v>33</v>
      </c>
      <c r="E158" s="139"/>
      <c r="F158" s="92">
        <v>0</v>
      </c>
      <c r="G158" s="93"/>
      <c r="H158" s="92">
        <v>0</v>
      </c>
      <c r="I158" s="93"/>
      <c r="J158" s="94" t="s">
        <v>41</v>
      </c>
      <c r="K158" s="75"/>
      <c r="L158" s="75"/>
      <c r="M158" s="75"/>
      <c r="N158" s="75"/>
      <c r="O158" s="75"/>
      <c r="P158" s="76"/>
    </row>
    <row r="159" spans="1:16" ht="15" customHeight="1" x14ac:dyDescent="0.25">
      <c r="A159" s="131"/>
      <c r="B159" s="134"/>
      <c r="C159" s="133"/>
      <c r="D159" s="138" t="s">
        <v>34</v>
      </c>
      <c r="E159" s="139"/>
      <c r="F159" s="92">
        <v>0</v>
      </c>
      <c r="G159" s="93"/>
      <c r="H159" s="92">
        <v>0</v>
      </c>
      <c r="I159" s="93"/>
      <c r="J159" s="94" t="s">
        <v>41</v>
      </c>
      <c r="K159" s="75"/>
      <c r="L159" s="75"/>
      <c r="M159" s="75"/>
      <c r="N159" s="75"/>
      <c r="O159" s="75"/>
      <c r="P159" s="76"/>
    </row>
    <row r="160" spans="1:16" ht="15.75" thickBot="1" x14ac:dyDescent="0.3">
      <c r="A160" s="135"/>
      <c r="B160" s="136"/>
      <c r="C160" s="137"/>
      <c r="D160" s="140" t="s">
        <v>42</v>
      </c>
      <c r="E160" s="141"/>
      <c r="F160" s="142">
        <v>0</v>
      </c>
      <c r="G160" s="143"/>
      <c r="H160" s="142">
        <v>0</v>
      </c>
      <c r="I160" s="143"/>
      <c r="J160" s="146" t="s">
        <v>41</v>
      </c>
      <c r="K160" s="147"/>
      <c r="L160" s="147"/>
      <c r="M160" s="147"/>
      <c r="N160" s="147"/>
      <c r="O160" s="147"/>
      <c r="P160" s="148"/>
    </row>
    <row r="162" spans="1:15" s="13" customFormat="1" ht="15.75" x14ac:dyDescent="0.25">
      <c r="A162" s="13" t="s">
        <v>44</v>
      </c>
    </row>
    <row r="164" spans="1:15" ht="75" customHeight="1" x14ac:dyDescent="0.25">
      <c r="A164" s="144" t="s">
        <v>36</v>
      </c>
      <c r="B164" s="144"/>
      <c r="C164" s="144"/>
      <c r="D164" s="106" t="s">
        <v>45</v>
      </c>
      <c r="E164" s="107"/>
      <c r="F164" s="106" t="s">
        <v>46</v>
      </c>
      <c r="G164" s="107"/>
      <c r="H164" s="106" t="s">
        <v>47</v>
      </c>
      <c r="I164" s="107"/>
      <c r="J164" s="106" t="s">
        <v>48</v>
      </c>
      <c r="K164" s="107"/>
      <c r="L164" s="106" t="s">
        <v>49</v>
      </c>
      <c r="M164" s="107"/>
      <c r="N164" s="59" t="s">
        <v>50</v>
      </c>
    </row>
    <row r="165" spans="1:15" ht="15" customHeight="1" x14ac:dyDescent="0.25">
      <c r="A165" s="79" t="s">
        <v>158</v>
      </c>
      <c r="B165" s="79"/>
      <c r="C165" s="79"/>
      <c r="D165" s="87">
        <f>SUM(H10:H17)</f>
        <v>0</v>
      </c>
      <c r="E165" s="88"/>
      <c r="F165" s="83">
        <f>SUM(K10:K17)</f>
        <v>0</v>
      </c>
      <c r="G165" s="84"/>
      <c r="H165" s="85"/>
      <c r="I165" s="86"/>
      <c r="J165" s="83">
        <f>SUM((F10*H10)+(K10*N10)+(F11*H11)+(K11*N11)+(F12*H12)+(K12*N12)+(F13+H13)+(K13*N13)+(F14+H14)+(K14*N14)+(F15+H15)+(K15*N15)+(F16+H16)+(K16*N16)+(F17+H17)+(K17*N17))</f>
        <v>0</v>
      </c>
      <c r="K165" s="84"/>
      <c r="L165" s="87">
        <f>SUM((G10*H10)+(K10*O10)+(G11*H11)+(K11*O11)+(G12*H12)+(K12*O12)+(G13+H13)+(K13*O13)+(G14+H14)+(K14*O14)+(G15+H15)+(K15*O15)+(G16+H16)+(K16*O16)+(G17+H17)+(K17*O17))</f>
        <v>0</v>
      </c>
      <c r="M165" s="88"/>
      <c r="O165" s="34"/>
    </row>
    <row r="166" spans="1:15" ht="15" customHeight="1" x14ac:dyDescent="0.25">
      <c r="A166" s="79" t="s">
        <v>29</v>
      </c>
      <c r="B166" s="79"/>
      <c r="C166" s="79"/>
      <c r="D166" s="87">
        <f>SUM(H23:H30)</f>
        <v>0</v>
      </c>
      <c r="E166" s="88"/>
      <c r="F166" s="83">
        <f>SUM(K23:K30)</f>
        <v>0</v>
      </c>
      <c r="G166" s="84"/>
      <c r="H166" s="85"/>
      <c r="I166" s="86"/>
      <c r="J166" s="83">
        <f>SUM((F23*H23)+(K23*N23)+(F24*H24)+(K24*N24)+(F25*H25)+(K25*N25)+(F26+H26)+(K26*N26)+(F27+H27)+(K27*N27)+(F28+H28)+(K28*N28)+(F29+H29)+(K29*N29)+(F30+H30)+(K30*N30))</f>
        <v>0</v>
      </c>
      <c r="K166" s="84"/>
      <c r="L166" s="87">
        <f>SUM((G23*H23)+(K23*O23)+(G24*H24)+(K24*O24)+(G25*H25)+(K25*O25)+(G26+H26)+(K26*O26)+(G27+H27)+(K27*O27)+(G28+H28)+(K28*O28)+(G29+H29)+(K29*O29)+(G30+H30)+(K30*O30))</f>
        <v>0</v>
      </c>
      <c r="M166" s="88"/>
      <c r="O166" s="34"/>
    </row>
    <row r="167" spans="1:15" ht="15" customHeight="1" x14ac:dyDescent="0.25">
      <c r="A167" s="79" t="s">
        <v>148</v>
      </c>
      <c r="B167" s="79"/>
      <c r="C167" s="79"/>
      <c r="D167" s="87">
        <f>SUM(H35:H42)</f>
        <v>0</v>
      </c>
      <c r="E167" s="88"/>
      <c r="F167" s="83">
        <f>SUM(K35:K42)</f>
        <v>0</v>
      </c>
      <c r="G167" s="84"/>
      <c r="H167" s="85"/>
      <c r="I167" s="86"/>
      <c r="J167" s="83">
        <f>SUM((F35*H35)+(K35*N35)+(F36*H36)+(K36*N36)+(F37*H37)+(K37*N37)+(F38+H38)+(K38*N38)+(F39+H39)+(K39*N39)+(F40+H40)+(K40*N40)+(F41+H41)+(K41*N41)+(F42+H42)+(K42*N42))</f>
        <v>0</v>
      </c>
      <c r="K167" s="84"/>
      <c r="L167" s="87">
        <f>SUM((G35*H35)+(K35*O35)+(G36*H36)+(K36*O36)+(G37*H37)+(K37*O37)+(G38+H38)+(K38*O38)+(G39+H39)+(K39*O39)+(G40+H40)+(K40*O40)+(G41+H41)+(K41*O41)+(G42+H42)+(K42*O42))</f>
        <v>0</v>
      </c>
      <c r="M167" s="88"/>
    </row>
    <row r="168" spans="1:15" x14ac:dyDescent="0.25">
      <c r="A168" s="92" t="s">
        <v>30</v>
      </c>
      <c r="B168" s="108"/>
      <c r="C168" s="93"/>
      <c r="D168" s="87">
        <f>SUM(H47:H54)</f>
        <v>0</v>
      </c>
      <c r="E168" s="88"/>
      <c r="F168" s="83">
        <f>SUM(K47:K54)</f>
        <v>0</v>
      </c>
      <c r="G168" s="84"/>
      <c r="H168" s="85"/>
      <c r="I168" s="86"/>
      <c r="J168" s="83">
        <f>SUM((F47*H47)+(K47*N47)+(F48*H48)+(K48*N48)+(F49*H49)+(K49*N49)+(F50+H50)+(K50*N50)+(F51+H51)+(K51*N51)+(F52+H52)+(K52*N52)+(F53+H53)+(K53*N53)+(F54+H54)+(K54*N54))</f>
        <v>0</v>
      </c>
      <c r="K168" s="84"/>
      <c r="L168" s="87">
        <f>SUM((G47*H47)+(K47*O47)+(G48*H48)+(K48*O48)+(G49*H49)+(K49*O49)+(G50+H50)+(K50*O50)+(G51+H51)+(K51*O51)+(G52+H52)+(K52*O52)+(G53+H53)+(K53*O53)+(G54+H54)+(K54*O54))</f>
        <v>0</v>
      </c>
      <c r="M168" s="88"/>
    </row>
    <row r="169" spans="1:15" x14ac:dyDescent="0.25">
      <c r="A169" s="79" t="s">
        <v>31</v>
      </c>
      <c r="B169" s="79"/>
      <c r="C169" s="79"/>
      <c r="D169" s="87">
        <f>SUM(H59:H66)</f>
        <v>0</v>
      </c>
      <c r="E169" s="88"/>
      <c r="F169" s="87"/>
      <c r="G169" s="88"/>
      <c r="H169" s="85"/>
      <c r="I169" s="86"/>
      <c r="J169" s="83">
        <f>SUM((F59*H59)+(F60*H60)+(F61*H61)+(F62*H62)+(F63*H63)+(F64*H64)+(F65*H65)+(F66*H66))</f>
        <v>0</v>
      </c>
      <c r="K169" s="84"/>
      <c r="L169" s="87">
        <f>SUM((G59*H59)+(G60*H60)+(G61*H61)+(G62*H62)+(G63*H63)+(G64*H64)+(G65*H65)+(G66*H66))</f>
        <v>0</v>
      </c>
      <c r="M169" s="88"/>
    </row>
    <row r="170" spans="1:15" x14ac:dyDescent="0.25">
      <c r="A170" s="79" t="s">
        <v>32</v>
      </c>
      <c r="B170" s="79"/>
      <c r="C170" s="79"/>
      <c r="D170" s="87">
        <f>SUM(H71:H78)</f>
        <v>0</v>
      </c>
      <c r="E170" s="88"/>
      <c r="F170" s="87"/>
      <c r="G170" s="88"/>
      <c r="H170" s="85"/>
      <c r="I170" s="86"/>
      <c r="J170" s="83">
        <f>SUM((F71*H71)+(F72*H72)+(F73*H73)+(F74*H74)+(F75*H75)+(F76*H76)+(F77*H77)+(F78*H78))</f>
        <v>0</v>
      </c>
      <c r="K170" s="84"/>
      <c r="L170" s="87">
        <f>SUM((G71*H71)+(G72*H72)+(G73*H73)+(G74*H74)+(G75*H75)+(G76*H76)+(G77*H77)+(G78*H78))</f>
        <v>0</v>
      </c>
      <c r="M170" s="88"/>
    </row>
    <row r="171" spans="1:15" x14ac:dyDescent="0.25">
      <c r="A171" s="79" t="s">
        <v>33</v>
      </c>
      <c r="B171" s="79"/>
      <c r="C171" s="79"/>
      <c r="D171" s="87">
        <f>SUM(H83:H90)</f>
        <v>0</v>
      </c>
      <c r="E171" s="88"/>
      <c r="F171" s="87"/>
      <c r="G171" s="88"/>
      <c r="H171" s="85"/>
      <c r="I171" s="86"/>
      <c r="J171" s="83">
        <f>SUM((F83*H83)+(F84*H84)+(F85*H85)+(F86*H86)+(F87*H87)+(F88*H88)+(F89*H89)+(F90*H90))</f>
        <v>0</v>
      </c>
      <c r="K171" s="84"/>
      <c r="L171" s="87">
        <f>SUM((G83*H83)+(G84*H84)+(G85*H85)+(G86*H86)+(G87*H87)+(G88*H88)+(G89*H89)+(G90*H90))</f>
        <v>0</v>
      </c>
      <c r="M171" s="88"/>
    </row>
    <row r="172" spans="1:15" x14ac:dyDescent="0.25">
      <c r="A172" s="79" t="s">
        <v>34</v>
      </c>
      <c r="B172" s="79"/>
      <c r="C172" s="79"/>
      <c r="D172" s="87">
        <f>SUM(H95:H102)</f>
        <v>0</v>
      </c>
      <c r="E172" s="88"/>
      <c r="F172" s="87"/>
      <c r="G172" s="88"/>
      <c r="H172" s="85"/>
      <c r="I172" s="86"/>
      <c r="J172" s="83">
        <f>SUM((F95*H95)+(F96*H96)+(F97*H97)+(F98*H98)+(F99*H99)+(F100*H100)+(F101*H101)+(F102*H102))</f>
        <v>0</v>
      </c>
      <c r="K172" s="84"/>
      <c r="L172" s="87">
        <f>SUM((G95*H95)+(G96*H96)+(G97*H97)+(G98*H98)+(G99*H99)+(G100*H100)+(G101*H101)+(G102*H102))</f>
        <v>0</v>
      </c>
      <c r="M172" s="88"/>
    </row>
    <row r="173" spans="1:15" x14ac:dyDescent="0.25">
      <c r="A173" s="79" t="s">
        <v>42</v>
      </c>
      <c r="B173" s="79"/>
      <c r="C173" s="79"/>
      <c r="D173" s="87">
        <f>SUM(E107:E114)</f>
        <v>0</v>
      </c>
      <c r="E173" s="88"/>
      <c r="F173" s="87"/>
      <c r="G173" s="88"/>
      <c r="H173" s="85"/>
      <c r="I173" s="86"/>
      <c r="J173" s="83">
        <f>SUM((C107*E107)+(C108*E108)+(C109*E109)+(C110*E110)+(C111*E111)+(C112*E112)+(C113*E113)+(C114*E114))</f>
        <v>0</v>
      </c>
      <c r="K173" s="84"/>
      <c r="L173" s="87">
        <f>SUM((D107*E107)+(D108*E108)+(D109*E109)+(D110*E110)+(D111*E111)+(D112*E112)+(D113*E113)+(D114*E114))</f>
        <v>0</v>
      </c>
      <c r="M173" s="88"/>
    </row>
    <row r="174" spans="1:15" x14ac:dyDescent="0.25">
      <c r="A174" s="79" t="s">
        <v>51</v>
      </c>
      <c r="B174" s="79"/>
      <c r="C174" s="79"/>
      <c r="D174" s="87">
        <f>SUM(E119:E126)</f>
        <v>0</v>
      </c>
      <c r="E174" s="88"/>
      <c r="F174" s="87"/>
      <c r="G174" s="88"/>
      <c r="H174" s="85"/>
      <c r="I174" s="86"/>
      <c r="J174" s="83">
        <f>SUM((C119*E119)+(C120*E120)+(C121*E121)+(C122*E122)+(C123*E123)+(C124*E124)+(C125*E125)+(C126*E126))</f>
        <v>0</v>
      </c>
      <c r="K174" s="84"/>
      <c r="L174" s="87">
        <f>SUM((D119*E119)+(D120*E120)+(D121*E121)+(D122*E122)+(D123*E123)+(D124*E124)+(D125*E125)+(D126*E126))</f>
        <v>0</v>
      </c>
      <c r="M174" s="88"/>
    </row>
    <row r="175" spans="1:15" x14ac:dyDescent="0.25">
      <c r="A175" s="23"/>
      <c r="B175" s="23"/>
      <c r="C175" s="23"/>
      <c r="D175" s="34"/>
      <c r="E175" s="34"/>
      <c r="F175" s="34"/>
      <c r="G175" s="34"/>
      <c r="H175" s="23"/>
      <c r="I175" s="23"/>
      <c r="J175" s="35"/>
      <c r="K175" s="35"/>
      <c r="L175" s="34"/>
      <c r="M175" s="34"/>
      <c r="N175" s="34"/>
      <c r="O175" s="34"/>
    </row>
    <row r="176" spans="1:15" s="13" customFormat="1" ht="15.75" x14ac:dyDescent="0.25">
      <c r="A176" s="13" t="s">
        <v>52</v>
      </c>
    </row>
    <row r="178" spans="1:17" ht="61.5" customHeight="1" x14ac:dyDescent="0.25">
      <c r="A178" s="144" t="s">
        <v>36</v>
      </c>
      <c r="B178" s="144"/>
      <c r="C178" s="144"/>
      <c r="D178" s="24" t="s">
        <v>53</v>
      </c>
      <c r="E178" s="26" t="s">
        <v>54</v>
      </c>
      <c r="F178" s="106" t="s">
        <v>55</v>
      </c>
      <c r="G178" s="107"/>
      <c r="H178" s="106" t="s">
        <v>56</v>
      </c>
      <c r="I178" s="107"/>
    </row>
    <row r="179" spans="1:17" ht="15" customHeight="1" x14ac:dyDescent="0.25">
      <c r="A179" s="79" t="s">
        <v>158</v>
      </c>
      <c r="B179" s="79"/>
      <c r="C179" s="79"/>
      <c r="D179" s="65">
        <v>350</v>
      </c>
      <c r="E179" s="25">
        <f t="shared" ref="E179:E186" si="32">D179*D165</f>
        <v>0</v>
      </c>
      <c r="F179" s="125">
        <v>125</v>
      </c>
      <c r="G179" s="126"/>
      <c r="H179" s="77">
        <f t="shared" ref="H179:H187" si="33">(F179*H165)+E179</f>
        <v>0</v>
      </c>
      <c r="I179" s="78"/>
    </row>
    <row r="180" spans="1:17" ht="15" customHeight="1" x14ac:dyDescent="0.25">
      <c r="A180" s="79" t="s">
        <v>29</v>
      </c>
      <c r="B180" s="79"/>
      <c r="C180" s="79"/>
      <c r="D180" s="65">
        <v>350</v>
      </c>
      <c r="E180" s="25">
        <f t="shared" si="32"/>
        <v>0</v>
      </c>
      <c r="F180" s="125">
        <v>125</v>
      </c>
      <c r="G180" s="126"/>
      <c r="H180" s="77">
        <f t="shared" si="33"/>
        <v>0</v>
      </c>
      <c r="I180" s="78"/>
    </row>
    <row r="181" spans="1:17" ht="15" customHeight="1" x14ac:dyDescent="0.25">
      <c r="A181" s="79" t="s">
        <v>148</v>
      </c>
      <c r="B181" s="79"/>
      <c r="C181" s="79"/>
      <c r="D181" s="65">
        <v>500</v>
      </c>
      <c r="E181" s="25">
        <f t="shared" si="32"/>
        <v>0</v>
      </c>
      <c r="F181" s="125">
        <v>125</v>
      </c>
      <c r="G181" s="126"/>
      <c r="H181" s="77">
        <f t="shared" si="33"/>
        <v>0</v>
      </c>
      <c r="I181" s="78"/>
    </row>
    <row r="182" spans="1:17" x14ac:dyDescent="0.25">
      <c r="A182" s="79" t="s">
        <v>30</v>
      </c>
      <c r="B182" s="79"/>
      <c r="C182" s="79"/>
      <c r="D182" s="65">
        <v>100</v>
      </c>
      <c r="E182" s="25">
        <f t="shared" si="32"/>
        <v>0</v>
      </c>
      <c r="F182" s="125">
        <v>125</v>
      </c>
      <c r="G182" s="126"/>
      <c r="H182" s="77">
        <f t="shared" si="33"/>
        <v>0</v>
      </c>
      <c r="I182" s="78"/>
    </row>
    <row r="183" spans="1:17" x14ac:dyDescent="0.25">
      <c r="A183" s="79" t="s">
        <v>31</v>
      </c>
      <c r="B183" s="79"/>
      <c r="C183" s="79"/>
      <c r="D183" s="65">
        <v>100</v>
      </c>
      <c r="E183" s="25">
        <f t="shared" si="32"/>
        <v>0</v>
      </c>
      <c r="F183" s="125">
        <v>125</v>
      </c>
      <c r="G183" s="126"/>
      <c r="H183" s="77">
        <f t="shared" si="33"/>
        <v>0</v>
      </c>
      <c r="I183" s="78"/>
    </row>
    <row r="184" spans="1:17" x14ac:dyDescent="0.25">
      <c r="A184" s="79" t="s">
        <v>32</v>
      </c>
      <c r="B184" s="79"/>
      <c r="C184" s="79"/>
      <c r="D184" s="65">
        <v>350</v>
      </c>
      <c r="E184" s="25">
        <f t="shared" si="32"/>
        <v>0</v>
      </c>
      <c r="F184" s="125">
        <v>125</v>
      </c>
      <c r="G184" s="126"/>
      <c r="H184" s="77">
        <f t="shared" si="33"/>
        <v>0</v>
      </c>
      <c r="I184" s="78"/>
    </row>
    <row r="185" spans="1:17" x14ac:dyDescent="0.25">
      <c r="A185" s="79" t="s">
        <v>33</v>
      </c>
      <c r="B185" s="79"/>
      <c r="C185" s="79"/>
      <c r="D185" s="65">
        <v>100</v>
      </c>
      <c r="E185" s="25">
        <f t="shared" si="32"/>
        <v>0</v>
      </c>
      <c r="F185" s="125">
        <v>125</v>
      </c>
      <c r="G185" s="126"/>
      <c r="H185" s="77">
        <f t="shared" si="33"/>
        <v>0</v>
      </c>
      <c r="I185" s="78"/>
    </row>
    <row r="186" spans="1:17" x14ac:dyDescent="0.25">
      <c r="A186" s="79" t="s">
        <v>34</v>
      </c>
      <c r="B186" s="79"/>
      <c r="C186" s="79"/>
      <c r="D186" s="65">
        <v>100</v>
      </c>
      <c r="E186" s="25">
        <f t="shared" si="32"/>
        <v>0</v>
      </c>
      <c r="F186" s="125">
        <v>125</v>
      </c>
      <c r="G186" s="126"/>
      <c r="H186" s="77">
        <f t="shared" si="33"/>
        <v>0</v>
      </c>
      <c r="I186" s="78"/>
    </row>
    <row r="187" spans="1:17" x14ac:dyDescent="0.25">
      <c r="A187" s="79" t="s">
        <v>51</v>
      </c>
      <c r="B187" s="79"/>
      <c r="C187" s="79"/>
      <c r="D187" s="65">
        <v>100</v>
      </c>
      <c r="E187" s="25">
        <f>D187*D174</f>
        <v>0</v>
      </c>
      <c r="F187" s="125">
        <v>125</v>
      </c>
      <c r="G187" s="126"/>
      <c r="H187" s="77">
        <f t="shared" si="33"/>
        <v>0</v>
      </c>
      <c r="I187" s="78"/>
    </row>
    <row r="188" spans="1:17" x14ac:dyDescent="0.25">
      <c r="A188" s="23"/>
      <c r="B188" s="23"/>
      <c r="C188" s="23"/>
      <c r="D188" s="23"/>
      <c r="E188" s="23"/>
      <c r="F188" s="23"/>
    </row>
    <row r="189" spans="1:17" s="13" customFormat="1" ht="15.75" x14ac:dyDescent="0.25">
      <c r="A189" s="13" t="s">
        <v>57</v>
      </c>
    </row>
    <row r="191" spans="1:17" ht="30.95" customHeight="1" x14ac:dyDescent="0.25">
      <c r="A191" s="106" t="s">
        <v>36</v>
      </c>
      <c r="B191" s="107"/>
      <c r="C191" s="106" t="s">
        <v>58</v>
      </c>
      <c r="D191" s="107"/>
      <c r="E191" s="106" t="s">
        <v>59</v>
      </c>
      <c r="F191" s="107"/>
      <c r="G191" s="60" t="s">
        <v>60</v>
      </c>
      <c r="H191" s="61" t="s">
        <v>61</v>
      </c>
      <c r="I191" s="106" t="s">
        <v>62</v>
      </c>
      <c r="J191" s="107"/>
      <c r="K191" s="106" t="s">
        <v>63</v>
      </c>
      <c r="L191" s="127"/>
      <c r="M191" s="36" t="s">
        <v>64</v>
      </c>
      <c r="N191" s="106" t="s">
        <v>65</v>
      </c>
      <c r="O191" s="127"/>
      <c r="P191" s="107"/>
      <c r="Q191" s="28" t="s">
        <v>66</v>
      </c>
    </row>
    <row r="192" spans="1:17" ht="30" customHeight="1" x14ac:dyDescent="0.25">
      <c r="A192" s="79" t="s">
        <v>158</v>
      </c>
      <c r="B192" s="79"/>
      <c r="C192" s="80">
        <f>SUM((J10*H10)+(J11*H11)+(J12*H12)+(J13*H13)+(J14*H14)+(J15*H15)+(J16*H16)+(J17*H17))</f>
        <v>0</v>
      </c>
      <c r="D192" s="81"/>
      <c r="E192" s="80">
        <f>SUM((I10*H10)+(I11*H11)+(I12*H12)+(I13*H13)+(I14*H14)+(I15*H15)+(I16*H16)+(I17*H17))</f>
        <v>0</v>
      </c>
      <c r="F192" s="81"/>
      <c r="G192" s="32">
        <f>H179</f>
        <v>0</v>
      </c>
      <c r="H192" s="32">
        <f>F179*H165</f>
        <v>0</v>
      </c>
      <c r="I192" s="80">
        <f>H143</f>
        <v>0</v>
      </c>
      <c r="J192" s="81"/>
      <c r="K192" s="80">
        <f>H152</f>
        <v>0</v>
      </c>
      <c r="L192" s="82"/>
      <c r="M192" s="32">
        <f>L131</f>
        <v>0</v>
      </c>
      <c r="N192" s="69"/>
      <c r="O192" s="70"/>
      <c r="P192" s="71"/>
      <c r="Q192" s="33">
        <f>SUM(C192:P192)</f>
        <v>0</v>
      </c>
    </row>
    <row r="193" spans="1:18" ht="30" customHeight="1" x14ac:dyDescent="0.25">
      <c r="A193" s="124" t="s">
        <v>159</v>
      </c>
      <c r="B193" s="79"/>
      <c r="C193" s="80">
        <f>SUM((K10*P10)+(K11*P11)+(K12*P12)+(K13*P13)+(K14*P14)+(K15*P15)+(K16*P16)+(K17*P17))</f>
        <v>0</v>
      </c>
      <c r="D193" s="81"/>
      <c r="E193" s="80">
        <f>SUM((K10*L10)+(K11*L11)+(K12*L12)+(K13*L13)+(K14*L14)+(K15*L15)+(K16*L16)+(K17*L17))</f>
        <v>0</v>
      </c>
      <c r="F193" s="81"/>
      <c r="G193" s="123">
        <v>0</v>
      </c>
      <c r="H193" s="123"/>
      <c r="I193" s="80"/>
      <c r="J193" s="81"/>
      <c r="K193" s="80"/>
      <c r="L193" s="82"/>
      <c r="M193" s="32">
        <v>0</v>
      </c>
      <c r="N193" s="69"/>
      <c r="O193" s="70"/>
      <c r="P193" s="71"/>
      <c r="Q193" s="33">
        <f t="shared" ref="Q193" si="34">SUM(C193:P193)</f>
        <v>0</v>
      </c>
    </row>
    <row r="194" spans="1:18" ht="30" customHeight="1" x14ac:dyDescent="0.25">
      <c r="A194" s="79" t="s">
        <v>29</v>
      </c>
      <c r="B194" s="79"/>
      <c r="C194" s="80">
        <f>SUM((J23*H23)+(J24*H24)+(J25*H25)+(J26*H26)+(J27*H27)+(J28*H28)+(J29*H29)+(J30*H30))</f>
        <v>0</v>
      </c>
      <c r="D194" s="81"/>
      <c r="E194" s="80">
        <f>SUM((I23*H23)+(I24*H24)+(I25*H25)+(I26*H26)+(I27*H27)+(I28*H28)+(I29*H29)+(I30*H30))</f>
        <v>0</v>
      </c>
      <c r="F194" s="81"/>
      <c r="G194" s="32">
        <f>H180</f>
        <v>0</v>
      </c>
      <c r="H194" s="32">
        <f>F180*H166</f>
        <v>0</v>
      </c>
      <c r="I194" s="80">
        <f>H143</f>
        <v>0</v>
      </c>
      <c r="J194" s="81"/>
      <c r="K194" s="80">
        <f>H152</f>
        <v>0</v>
      </c>
      <c r="L194" s="82"/>
      <c r="M194" s="32">
        <f>L132</f>
        <v>0</v>
      </c>
      <c r="N194" s="69"/>
      <c r="O194" s="70"/>
      <c r="P194" s="71"/>
      <c r="Q194" s="33">
        <f>SUM(C194:P194)</f>
        <v>0</v>
      </c>
    </row>
    <row r="195" spans="1:18" ht="30" customHeight="1" x14ac:dyDescent="0.25">
      <c r="A195" s="124" t="s">
        <v>67</v>
      </c>
      <c r="B195" s="79"/>
      <c r="C195" s="80">
        <f>SUM((K23*P23)+(K24*P24)+(K25*P25)+(K26*P26)+(K27*P27)+(K28*P28)+(K29*P29)+(K30*P30))</f>
        <v>0</v>
      </c>
      <c r="D195" s="81"/>
      <c r="E195" s="80">
        <f>SUM((K23*L23)+(K24*L24)+(K25*L25)+(K26*L26)+(K27*L27)+(K28*L28)+(K29*L29)+(K30*L30))</f>
        <v>0</v>
      </c>
      <c r="F195" s="81"/>
      <c r="G195" s="123">
        <v>0</v>
      </c>
      <c r="H195" s="123"/>
      <c r="I195" s="80"/>
      <c r="J195" s="81"/>
      <c r="K195" s="80"/>
      <c r="L195" s="82"/>
      <c r="M195" s="32">
        <v>0</v>
      </c>
      <c r="N195" s="69"/>
      <c r="O195" s="70"/>
      <c r="P195" s="71"/>
      <c r="Q195" s="33">
        <f t="shared" ref="Q195:Q205" si="35">SUM(C195:P195)</f>
        <v>0</v>
      </c>
    </row>
    <row r="196" spans="1:18" ht="31.5" customHeight="1" x14ac:dyDescent="0.25">
      <c r="A196" s="79" t="s">
        <v>148</v>
      </c>
      <c r="B196" s="79"/>
      <c r="C196" s="80">
        <f>SUM((J35*H35)+(J36*H36)+(J37*H37)+(J38*H38)+(J39*H39)+(J40*H40)+(J41*H41)+(J42*H42))</f>
        <v>0</v>
      </c>
      <c r="D196" s="81"/>
      <c r="E196" s="80">
        <f>SUM((I35*H35)+(I36*H36)+(I37*H37)+(I38*H38)+(I39*H39)+(I40*H40)+(I41*H41)+(I42*H42))</f>
        <v>0</v>
      </c>
      <c r="F196" s="81"/>
      <c r="G196" s="32">
        <f>H181</f>
        <v>0</v>
      </c>
      <c r="H196" s="32">
        <f>F181*H167</f>
        <v>0</v>
      </c>
      <c r="I196" s="80">
        <f>H145</f>
        <v>0</v>
      </c>
      <c r="J196" s="81"/>
      <c r="K196" s="80">
        <f>H154</f>
        <v>0</v>
      </c>
      <c r="L196" s="82"/>
      <c r="M196" s="32">
        <f>L133</f>
        <v>0</v>
      </c>
      <c r="N196" s="69"/>
      <c r="O196" s="70"/>
      <c r="P196" s="71"/>
      <c r="Q196" s="33">
        <f t="shared" si="35"/>
        <v>0</v>
      </c>
    </row>
    <row r="197" spans="1:18" ht="30.75" customHeight="1" x14ac:dyDescent="0.25">
      <c r="A197" s="124" t="s">
        <v>149</v>
      </c>
      <c r="B197" s="124"/>
      <c r="C197" s="80">
        <f>SUM((K35*P35)+(K36*P36)+(K37*P37)+(K38*P38)+(K39*P39)+(K40*P40)+(K41*P41)+(K42*P42))</f>
        <v>0</v>
      </c>
      <c r="D197" s="81"/>
      <c r="E197" s="80">
        <f>SUM((K35*L35)+(K36*L36)+(K37*L37)+(K38*L38)+(K39*L39)+(K40*L40)+(K41*L41)+(K42*L42))</f>
        <v>0</v>
      </c>
      <c r="F197" s="81"/>
      <c r="G197" s="123">
        <v>0</v>
      </c>
      <c r="H197" s="123"/>
      <c r="I197" s="80"/>
      <c r="J197" s="81"/>
      <c r="K197" s="80"/>
      <c r="L197" s="82"/>
      <c r="M197" s="32">
        <v>0</v>
      </c>
      <c r="N197" s="69"/>
      <c r="O197" s="70"/>
      <c r="P197" s="71"/>
      <c r="Q197" s="33">
        <f t="shared" si="35"/>
        <v>0</v>
      </c>
    </row>
    <row r="198" spans="1:18" ht="31.5" customHeight="1" x14ac:dyDescent="0.25">
      <c r="A198" s="124" t="s">
        <v>30</v>
      </c>
      <c r="B198" s="124"/>
      <c r="C198" s="80">
        <f>SUM((J47*H47)+(J48*H48)+(J49*H49)+(J50*H50)+(J51*H51)+(J52*H52)+(J53*H53)+(J54*H54))</f>
        <v>0</v>
      </c>
      <c r="D198" s="81"/>
      <c r="E198" s="80">
        <f>SUM((I47*H47)+(I48*H48)+(I49*H49)+(I50*H50)+(I51*H51)+(I52*H52)+(I53*H53)+(I54*H54))</f>
        <v>0</v>
      </c>
      <c r="F198" s="81"/>
      <c r="G198" s="32">
        <f>H182</f>
        <v>0</v>
      </c>
      <c r="H198" s="32">
        <f>F182*H168</f>
        <v>0</v>
      </c>
      <c r="I198" s="80">
        <f>H146</f>
        <v>0</v>
      </c>
      <c r="J198" s="81"/>
      <c r="K198" s="80">
        <f>H155</f>
        <v>0</v>
      </c>
      <c r="L198" s="82"/>
      <c r="M198" s="32">
        <f>L134</f>
        <v>0</v>
      </c>
      <c r="N198" s="69"/>
      <c r="O198" s="70"/>
      <c r="P198" s="71"/>
      <c r="Q198" s="33">
        <f t="shared" si="35"/>
        <v>0</v>
      </c>
    </row>
    <row r="199" spans="1:18" ht="31.5" customHeight="1" x14ac:dyDescent="0.25">
      <c r="A199" s="124" t="s">
        <v>68</v>
      </c>
      <c r="B199" s="124"/>
      <c r="C199" s="80">
        <f>SUM((K47*P47)+(K48*P48)+(K49*P49)+(K50*P50)+(K51*P51)+(K52*P52)+(K53*P53)+(K54*P54))</f>
        <v>0</v>
      </c>
      <c r="D199" s="81"/>
      <c r="E199" s="80">
        <f>SUM((K47*L47)+(K48*L48)+(K49*L49)+(K50*L50)+(K51*L51)+(K52*L52)+(K53*L53)+(K54*L54))</f>
        <v>0</v>
      </c>
      <c r="F199" s="81"/>
      <c r="G199" s="123">
        <v>0</v>
      </c>
      <c r="H199" s="123"/>
      <c r="I199" s="80"/>
      <c r="J199" s="81"/>
      <c r="K199" s="80"/>
      <c r="L199" s="82"/>
      <c r="M199" s="32">
        <v>0</v>
      </c>
      <c r="N199" s="69"/>
      <c r="O199" s="70"/>
      <c r="P199" s="71"/>
      <c r="Q199" s="33">
        <f t="shared" si="35"/>
        <v>0</v>
      </c>
    </row>
    <row r="200" spans="1:18" ht="33.75" customHeight="1" x14ac:dyDescent="0.25">
      <c r="A200" s="124" t="s">
        <v>69</v>
      </c>
      <c r="B200" s="124"/>
      <c r="C200" s="80">
        <f>SUM((J59*H59)+(J60*H60)+(J61*H61)+(J62*H62)+(J63*H63)+(J64*H64)+(J65*H65)+(J66*H66))</f>
        <v>0</v>
      </c>
      <c r="D200" s="81"/>
      <c r="E200" s="80">
        <f>SUM((I59*H59)+(I60*H60)+(I61*H61)+(I62*H62)+(I63*H63)+(I64*H64)+(I65*H65)+(I66*H66))</f>
        <v>0</v>
      </c>
      <c r="F200" s="81"/>
      <c r="G200" s="32">
        <f>H183</f>
        <v>0</v>
      </c>
      <c r="H200" s="32">
        <f>F183*H169</f>
        <v>0</v>
      </c>
      <c r="I200" s="80">
        <f>H147</f>
        <v>0</v>
      </c>
      <c r="J200" s="81"/>
      <c r="K200" s="80">
        <f>H156</f>
        <v>0</v>
      </c>
      <c r="L200" s="82"/>
      <c r="M200" s="32">
        <f>L135</f>
        <v>0</v>
      </c>
      <c r="N200" s="69"/>
      <c r="O200" s="70"/>
      <c r="P200" s="71"/>
      <c r="Q200" s="33">
        <f t="shared" si="35"/>
        <v>0</v>
      </c>
    </row>
    <row r="201" spans="1:18" ht="33.75" customHeight="1" x14ac:dyDescent="0.25">
      <c r="A201" s="124" t="s">
        <v>70</v>
      </c>
      <c r="B201" s="124"/>
      <c r="C201" s="80">
        <f>SUM((J71*H71)+(J72*H72)+(J73*H73)+(J74*H74)+(J75*H75)+(J76*H76)+(J77*H77)+(J78*H78))</f>
        <v>0</v>
      </c>
      <c r="D201" s="81"/>
      <c r="E201" s="80">
        <f>SUM((I71*H71)+(I72*H72)+(I73*H73)+(I74*H74)+(I75*H75)+(I76*H76)+(I77*H77)+(I78*H78))</f>
        <v>0</v>
      </c>
      <c r="F201" s="81"/>
      <c r="G201" s="32">
        <f>H184</f>
        <v>0</v>
      </c>
      <c r="H201" s="32">
        <f>F184*H170</f>
        <v>0</v>
      </c>
      <c r="I201" s="80">
        <f>H148</f>
        <v>0</v>
      </c>
      <c r="J201" s="81"/>
      <c r="K201" s="80">
        <f>H157</f>
        <v>0</v>
      </c>
      <c r="L201" s="82"/>
      <c r="M201" s="32">
        <f>L136</f>
        <v>0</v>
      </c>
      <c r="N201" s="69"/>
      <c r="O201" s="70"/>
      <c r="P201" s="71"/>
      <c r="Q201" s="33">
        <f t="shared" si="35"/>
        <v>0</v>
      </c>
    </row>
    <row r="202" spans="1:18" ht="33.75" customHeight="1" x14ac:dyDescent="0.25">
      <c r="A202" s="124" t="s">
        <v>33</v>
      </c>
      <c r="B202" s="124"/>
      <c r="C202" s="80">
        <f>SUM((J83*H83)+(J84*H84)+(J85*H85)+(J86*H86)+(J87*H87)+(J88*H88)+(J89*H89)+(J90*H90))</f>
        <v>0</v>
      </c>
      <c r="D202" s="81"/>
      <c r="E202" s="80">
        <f>SUM((I83*H83)+(I84*H84)+(I85*H85)+(I86*H86)+(I87*H87)+(I88*H88)+(I89*H89)+(I90*H90))</f>
        <v>0</v>
      </c>
      <c r="F202" s="81"/>
      <c r="G202" s="32">
        <f>H185</f>
        <v>0</v>
      </c>
      <c r="H202" s="32">
        <f>F185*H171</f>
        <v>0</v>
      </c>
      <c r="I202" s="80">
        <f>H149</f>
        <v>0</v>
      </c>
      <c r="J202" s="81"/>
      <c r="K202" s="80">
        <f>H158</f>
        <v>0</v>
      </c>
      <c r="L202" s="82"/>
      <c r="M202" s="32">
        <f>L137</f>
        <v>0</v>
      </c>
      <c r="N202" s="69">
        <f>SUM(M83:M90)</f>
        <v>0</v>
      </c>
      <c r="O202" s="70"/>
      <c r="P202" s="71"/>
      <c r="Q202" s="33">
        <f>SUM(C202:N202)</f>
        <v>0</v>
      </c>
    </row>
    <row r="203" spans="1:18" ht="33.75" customHeight="1" x14ac:dyDescent="0.25">
      <c r="A203" s="124" t="s">
        <v>34</v>
      </c>
      <c r="B203" s="124"/>
      <c r="C203" s="80">
        <f>SUM((J95*H95)+(J96*H96)+(J97*H97)+(J98*H98)+(J99*H99)+(J100*H100)+(J101*H101)+(J102*H102))</f>
        <v>0</v>
      </c>
      <c r="D203" s="81"/>
      <c r="E203" s="69">
        <f>SUM((I95*H95)+(I96*H96)+(I97*H97)+(I98*H98)+(I99*H99)+(I100*H100)+(I101*H101)+(I102*H102))</f>
        <v>0</v>
      </c>
      <c r="F203" s="71"/>
      <c r="G203" s="32">
        <f>H186</f>
        <v>0</v>
      </c>
      <c r="H203" s="32">
        <f>F186*H172</f>
        <v>0</v>
      </c>
      <c r="I203" s="80">
        <f>H150</f>
        <v>0</v>
      </c>
      <c r="J203" s="81"/>
      <c r="K203" s="80">
        <f>H159</f>
        <v>0</v>
      </c>
      <c r="L203" s="82"/>
      <c r="M203" s="32">
        <f>L138</f>
        <v>0</v>
      </c>
      <c r="N203" s="69"/>
      <c r="O203" s="70"/>
      <c r="P203" s="71"/>
      <c r="Q203" s="33">
        <f t="shared" si="35"/>
        <v>0</v>
      </c>
    </row>
    <row r="204" spans="1:18" ht="33.75" customHeight="1" x14ac:dyDescent="0.25">
      <c r="A204" s="124" t="s">
        <v>51</v>
      </c>
      <c r="B204" s="124"/>
      <c r="C204" s="161"/>
      <c r="D204" s="162"/>
      <c r="E204" s="69"/>
      <c r="F204" s="71"/>
      <c r="G204" s="32">
        <f>H187</f>
        <v>0</v>
      </c>
      <c r="H204" s="32">
        <f>F187*H173</f>
        <v>0</v>
      </c>
      <c r="I204" s="80">
        <f>H151</f>
        <v>0</v>
      </c>
      <c r="J204" s="81"/>
      <c r="K204" s="80">
        <f>H160</f>
        <v>0</v>
      </c>
      <c r="L204" s="82"/>
      <c r="M204" s="32"/>
      <c r="N204" s="69"/>
      <c r="O204" s="70"/>
      <c r="P204" s="71"/>
      <c r="Q204" s="33">
        <f t="shared" si="35"/>
        <v>0</v>
      </c>
    </row>
    <row r="205" spans="1:18" ht="33.75" customHeight="1" x14ac:dyDescent="0.25">
      <c r="A205" s="124" t="s">
        <v>42</v>
      </c>
      <c r="B205" s="124"/>
      <c r="C205" s="69">
        <f>SUM(G107:G114)</f>
        <v>0</v>
      </c>
      <c r="D205" s="71"/>
      <c r="E205" s="69"/>
      <c r="F205" s="71"/>
      <c r="G205" s="64"/>
      <c r="H205" s="32"/>
      <c r="I205" s="80"/>
      <c r="J205" s="81"/>
      <c r="K205" s="80"/>
      <c r="L205" s="82"/>
      <c r="M205" s="32"/>
      <c r="N205" s="69"/>
      <c r="O205" s="70"/>
      <c r="P205" s="71"/>
      <c r="Q205" s="33">
        <f t="shared" si="35"/>
        <v>0</v>
      </c>
    </row>
    <row r="206" spans="1:18" ht="39" customHeight="1" x14ac:dyDescent="0.25">
      <c r="A206" s="166" t="s">
        <v>71</v>
      </c>
      <c r="B206" s="166"/>
      <c r="C206" s="159">
        <f>SUM(C192:D205)</f>
        <v>0</v>
      </c>
      <c r="D206" s="166"/>
      <c r="E206" s="159">
        <f>SUM(E192:F205)</f>
        <v>0</v>
      </c>
      <c r="F206" s="166"/>
      <c r="G206" s="62">
        <f>SUM(G192:G205)</f>
        <v>0</v>
      </c>
      <c r="H206" s="63"/>
      <c r="I206" s="159">
        <f>SUM(I192:J205)</f>
        <v>0</v>
      </c>
      <c r="J206" s="166"/>
      <c r="K206" s="159">
        <f>SUM(K192:L205)</f>
        <v>0</v>
      </c>
      <c r="L206" s="160"/>
      <c r="M206" s="31">
        <f>SUM(M192:M205)</f>
        <v>0</v>
      </c>
      <c r="N206" s="163">
        <f>SUM(P192:P205)</f>
        <v>0</v>
      </c>
      <c r="O206" s="164"/>
      <c r="P206" s="165"/>
      <c r="Q206" s="37" t="str">
        <f>IF((SUM(C206:N206))=(SUM(Q192:Q205)),"Correct","Wrong")</f>
        <v>Correct</v>
      </c>
      <c r="R206" s="27"/>
    </row>
    <row r="209" spans="9:17" s="4" customFormat="1" ht="23.25" x14ac:dyDescent="0.25">
      <c r="I209" s="50" t="s">
        <v>72</v>
      </c>
      <c r="J209" s="50"/>
      <c r="K209" s="50"/>
      <c r="L209" s="51"/>
      <c r="M209" s="145">
        <f>SUM(C206:N206)</f>
        <v>0</v>
      </c>
      <c r="N209" s="145"/>
      <c r="O209" s="145"/>
      <c r="P209" s="145"/>
      <c r="Q209" s="145"/>
    </row>
  </sheetData>
  <dataConsolidate/>
  <mergeCells count="324">
    <mergeCell ref="A131:C131"/>
    <mergeCell ref="D131:F131"/>
    <mergeCell ref="G131:H131"/>
    <mergeCell ref="I131:K131"/>
    <mergeCell ref="L131:P131"/>
    <mergeCell ref="N203:P203"/>
    <mergeCell ref="N204:P204"/>
    <mergeCell ref="N205:P205"/>
    <mergeCell ref="N206:P206"/>
    <mergeCell ref="N191:P191"/>
    <mergeCell ref="N194:P194"/>
    <mergeCell ref="N195:P195"/>
    <mergeCell ref="N196:P196"/>
    <mergeCell ref="N202:P202"/>
    <mergeCell ref="N201:P201"/>
    <mergeCell ref="N200:P200"/>
    <mergeCell ref="N199:P199"/>
    <mergeCell ref="N198:P198"/>
    <mergeCell ref="N197:P197"/>
    <mergeCell ref="I201:J201"/>
    <mergeCell ref="A206:B206"/>
    <mergeCell ref="C206:D206"/>
    <mergeCell ref="E206:F206"/>
    <mergeCell ref="I206:J206"/>
    <mergeCell ref="A203:B203"/>
    <mergeCell ref="K206:L206"/>
    <mergeCell ref="C201:D201"/>
    <mergeCell ref="A204:B204"/>
    <mergeCell ref="I205:J205"/>
    <mergeCell ref="A205:B205"/>
    <mergeCell ref="E204:F204"/>
    <mergeCell ref="E205:F205"/>
    <mergeCell ref="A202:B202"/>
    <mergeCell ref="C202:D202"/>
    <mergeCell ref="E201:F201"/>
    <mergeCell ref="C203:D203"/>
    <mergeCell ref="C204:D204"/>
    <mergeCell ref="C205:D205"/>
    <mergeCell ref="E203:F203"/>
    <mergeCell ref="K204:L204"/>
    <mergeCell ref="I202:J202"/>
    <mergeCell ref="K202:L202"/>
    <mergeCell ref="A199:B199"/>
    <mergeCell ref="C199:D199"/>
    <mergeCell ref="D135:F135"/>
    <mergeCell ref="D148:E148"/>
    <mergeCell ref="F145:G145"/>
    <mergeCell ref="D137:F137"/>
    <mergeCell ref="G137:H137"/>
    <mergeCell ref="D146:E146"/>
    <mergeCell ref="D154:E154"/>
    <mergeCell ref="H150:I150"/>
    <mergeCell ref="H151:I151"/>
    <mergeCell ref="D145:E145"/>
    <mergeCell ref="D138:F138"/>
    <mergeCell ref="F149:G149"/>
    <mergeCell ref="F150:G150"/>
    <mergeCell ref="F151:G151"/>
    <mergeCell ref="F155:G155"/>
    <mergeCell ref="A134:C134"/>
    <mergeCell ref="A135:C135"/>
    <mergeCell ref="A137:C137"/>
    <mergeCell ref="A138:C138"/>
    <mergeCell ref="K201:L201"/>
    <mergeCell ref="K203:L203"/>
    <mergeCell ref="H178:I178"/>
    <mergeCell ref="K199:L199"/>
    <mergeCell ref="K197:L197"/>
    <mergeCell ref="E202:F202"/>
    <mergeCell ref="F180:G180"/>
    <mergeCell ref="I198:J198"/>
    <mergeCell ref="E199:F199"/>
    <mergeCell ref="G199:H199"/>
    <mergeCell ref="F186:G186"/>
    <mergeCell ref="H186:I186"/>
    <mergeCell ref="E200:F200"/>
    <mergeCell ref="H164:I164"/>
    <mergeCell ref="D134:F134"/>
    <mergeCell ref="A200:B200"/>
    <mergeCell ref="C200:D200"/>
    <mergeCell ref="A198:B198"/>
    <mergeCell ref="A201:B201"/>
    <mergeCell ref="C198:D198"/>
    <mergeCell ref="D142:E142"/>
    <mergeCell ref="F142:G142"/>
    <mergeCell ref="H142:I142"/>
    <mergeCell ref="J142:P142"/>
    <mergeCell ref="H145:I145"/>
    <mergeCell ref="H146:I146"/>
    <mergeCell ref="D147:E147"/>
    <mergeCell ref="F146:G146"/>
    <mergeCell ref="F147:G147"/>
    <mergeCell ref="D144:E144"/>
    <mergeCell ref="F144:G144"/>
    <mergeCell ref="H144:I144"/>
    <mergeCell ref="J144:P144"/>
    <mergeCell ref="J164:K164"/>
    <mergeCell ref="F156:G156"/>
    <mergeCell ref="F157:G157"/>
    <mergeCell ref="J152:P152"/>
    <mergeCell ref="H152:I152"/>
    <mergeCell ref="H153:I153"/>
    <mergeCell ref="J153:P153"/>
    <mergeCell ref="D151:E151"/>
    <mergeCell ref="H167:I167"/>
    <mergeCell ref="F160:G160"/>
    <mergeCell ref="F152:G152"/>
    <mergeCell ref="D152:E152"/>
    <mergeCell ref="F167:G167"/>
    <mergeCell ref="J166:K166"/>
    <mergeCell ref="J167:K167"/>
    <mergeCell ref="M209:Q209"/>
    <mergeCell ref="D174:E174"/>
    <mergeCell ref="H173:I173"/>
    <mergeCell ref="H169:I169"/>
    <mergeCell ref="H170:I170"/>
    <mergeCell ref="D171:E171"/>
    <mergeCell ref="D172:E172"/>
    <mergeCell ref="D169:E169"/>
    <mergeCell ref="F172:G172"/>
    <mergeCell ref="D170:E170"/>
    <mergeCell ref="F169:G169"/>
    <mergeCell ref="F170:G170"/>
    <mergeCell ref="H172:I172"/>
    <mergeCell ref="K195:L195"/>
    <mergeCell ref="K198:L198"/>
    <mergeCell ref="C197:D197"/>
    <mergeCell ref="K200:L200"/>
    <mergeCell ref="I203:J203"/>
    <mergeCell ref="I204:J204"/>
    <mergeCell ref="I200:J200"/>
    <mergeCell ref="I199:J199"/>
    <mergeCell ref="K205:L205"/>
    <mergeCell ref="E198:F198"/>
    <mergeCell ref="K196:L196"/>
    <mergeCell ref="J154:P154"/>
    <mergeCell ref="J155:P155"/>
    <mergeCell ref="H160:I160"/>
    <mergeCell ref="I195:J195"/>
    <mergeCell ref="F174:G174"/>
    <mergeCell ref="H182:I182"/>
    <mergeCell ref="A184:C184"/>
    <mergeCell ref="F184:G184"/>
    <mergeCell ref="F183:G183"/>
    <mergeCell ref="H183:I183"/>
    <mergeCell ref="A187:C187"/>
    <mergeCell ref="F187:G187"/>
    <mergeCell ref="H187:I187"/>
    <mergeCell ref="L164:M164"/>
    <mergeCell ref="J173:K173"/>
    <mergeCell ref="L173:M173"/>
    <mergeCell ref="A178:C178"/>
    <mergeCell ref="A169:C169"/>
    <mergeCell ref="H166:I166"/>
    <mergeCell ref="A164:C164"/>
    <mergeCell ref="A185:C185"/>
    <mergeCell ref="F185:G185"/>
    <mergeCell ref="H185:I185"/>
    <mergeCell ref="K193:L193"/>
    <mergeCell ref="A171:C171"/>
    <mergeCell ref="A170:C170"/>
    <mergeCell ref="A152:C160"/>
    <mergeCell ref="D159:E159"/>
    <mergeCell ref="D158:E158"/>
    <mergeCell ref="D155:E155"/>
    <mergeCell ref="D164:E164"/>
    <mergeCell ref="D166:E166"/>
    <mergeCell ref="D160:E160"/>
    <mergeCell ref="D156:E156"/>
    <mergeCell ref="D157:E157"/>
    <mergeCell ref="A165:C165"/>
    <mergeCell ref="D165:E165"/>
    <mergeCell ref="F171:G171"/>
    <mergeCell ref="F159:G159"/>
    <mergeCell ref="F158:G158"/>
    <mergeCell ref="F164:G164"/>
    <mergeCell ref="A167:C167"/>
    <mergeCell ref="D153:E153"/>
    <mergeCell ref="F153:G153"/>
    <mergeCell ref="F166:G166"/>
    <mergeCell ref="J160:P160"/>
    <mergeCell ref="H158:I158"/>
    <mergeCell ref="A196:B196"/>
    <mergeCell ref="C196:D196"/>
    <mergeCell ref="E196:F196"/>
    <mergeCell ref="A179:C179"/>
    <mergeCell ref="F179:G179"/>
    <mergeCell ref="K194:L194"/>
    <mergeCell ref="H184:I184"/>
    <mergeCell ref="A191:B191"/>
    <mergeCell ref="C191:D191"/>
    <mergeCell ref="E191:F191"/>
    <mergeCell ref="K191:L191"/>
    <mergeCell ref="I191:J191"/>
    <mergeCell ref="H181:I181"/>
    <mergeCell ref="A186:C186"/>
    <mergeCell ref="A181:C181"/>
    <mergeCell ref="F181:G181"/>
    <mergeCell ref="A182:C182"/>
    <mergeCell ref="F182:G182"/>
    <mergeCell ref="A183:C183"/>
    <mergeCell ref="A193:B193"/>
    <mergeCell ref="C193:D193"/>
    <mergeCell ref="E193:F193"/>
    <mergeCell ref="G193:H193"/>
    <mergeCell ref="I193:J193"/>
    <mergeCell ref="J172:K172"/>
    <mergeCell ref="J174:K174"/>
    <mergeCell ref="A173:C173"/>
    <mergeCell ref="A174:C174"/>
    <mergeCell ref="H174:I174"/>
    <mergeCell ref="A172:C172"/>
    <mergeCell ref="F173:G173"/>
    <mergeCell ref="D173:E173"/>
    <mergeCell ref="G197:H197"/>
    <mergeCell ref="A194:B194"/>
    <mergeCell ref="C194:D194"/>
    <mergeCell ref="E194:F194"/>
    <mergeCell ref="I194:J194"/>
    <mergeCell ref="H180:I180"/>
    <mergeCell ref="A180:C180"/>
    <mergeCell ref="I197:J197"/>
    <mergeCell ref="A195:B195"/>
    <mergeCell ref="C195:D195"/>
    <mergeCell ref="E195:F195"/>
    <mergeCell ref="G195:H195"/>
    <mergeCell ref="A197:B197"/>
    <mergeCell ref="E197:F197"/>
    <mergeCell ref="I196:J196"/>
    <mergeCell ref="F178:G178"/>
    <mergeCell ref="H171:I171"/>
    <mergeCell ref="J171:K171"/>
    <mergeCell ref="J169:K169"/>
    <mergeCell ref="J168:K168"/>
    <mergeCell ref="D167:E167"/>
    <mergeCell ref="D168:E168"/>
    <mergeCell ref="F168:G168"/>
    <mergeCell ref="L168:M168"/>
    <mergeCell ref="L166:M166"/>
    <mergeCell ref="L167:M167"/>
    <mergeCell ref="A132:C132"/>
    <mergeCell ref="D132:F132"/>
    <mergeCell ref="G132:H132"/>
    <mergeCell ref="I132:K132"/>
    <mergeCell ref="L132:P132"/>
    <mergeCell ref="H149:I149"/>
    <mergeCell ref="A133:C133"/>
    <mergeCell ref="D133:F133"/>
    <mergeCell ref="G133:H133"/>
    <mergeCell ref="I133:K133"/>
    <mergeCell ref="L133:P133"/>
    <mergeCell ref="A136:C136"/>
    <mergeCell ref="D136:F136"/>
    <mergeCell ref="G136:H136"/>
    <mergeCell ref="I136:K136"/>
    <mergeCell ref="J147:P147"/>
    <mergeCell ref="A143:C151"/>
    <mergeCell ref="D143:E143"/>
    <mergeCell ref="F143:G143"/>
    <mergeCell ref="H143:I143"/>
    <mergeCell ref="J143:P143"/>
    <mergeCell ref="J145:P145"/>
    <mergeCell ref="J146:P146"/>
    <mergeCell ref="H147:I147"/>
    <mergeCell ref="C1:D1"/>
    <mergeCell ref="C2:D2"/>
    <mergeCell ref="C3:D3"/>
    <mergeCell ref="C4:D4"/>
    <mergeCell ref="A130:C130"/>
    <mergeCell ref="D130:F130"/>
    <mergeCell ref="G130:H130"/>
    <mergeCell ref="I130:K130"/>
    <mergeCell ref="L130:P130"/>
    <mergeCell ref="G134:H134"/>
    <mergeCell ref="I134:K134"/>
    <mergeCell ref="I135:K135"/>
    <mergeCell ref="I137:K137"/>
    <mergeCell ref="L136:P136"/>
    <mergeCell ref="L134:P134"/>
    <mergeCell ref="L135:P135"/>
    <mergeCell ref="G138:H138"/>
    <mergeCell ref="G135:H135"/>
    <mergeCell ref="L137:P137"/>
    <mergeCell ref="L138:P138"/>
    <mergeCell ref="I138:K138"/>
    <mergeCell ref="F154:G154"/>
    <mergeCell ref="H155:I155"/>
    <mergeCell ref="H157:I157"/>
    <mergeCell ref="H154:I154"/>
    <mergeCell ref="H159:I159"/>
    <mergeCell ref="J157:P157"/>
    <mergeCell ref="J158:P158"/>
    <mergeCell ref="H156:I156"/>
    <mergeCell ref="J159:P159"/>
    <mergeCell ref="J156:P156"/>
    <mergeCell ref="J150:P150"/>
    <mergeCell ref="J151:P151"/>
    <mergeCell ref="J148:P148"/>
    <mergeCell ref="H148:I148"/>
    <mergeCell ref="F148:G148"/>
    <mergeCell ref="N193:P193"/>
    <mergeCell ref="D149:E149"/>
    <mergeCell ref="J149:P149"/>
    <mergeCell ref="D150:E150"/>
    <mergeCell ref="H179:I179"/>
    <mergeCell ref="A192:B192"/>
    <mergeCell ref="C192:D192"/>
    <mergeCell ref="E192:F192"/>
    <mergeCell ref="I192:J192"/>
    <mergeCell ref="K192:L192"/>
    <mergeCell ref="N192:P192"/>
    <mergeCell ref="F165:G165"/>
    <mergeCell ref="H165:I165"/>
    <mergeCell ref="J165:K165"/>
    <mergeCell ref="L165:M165"/>
    <mergeCell ref="L172:M172"/>
    <mergeCell ref="L174:M174"/>
    <mergeCell ref="L169:M169"/>
    <mergeCell ref="L170:M170"/>
    <mergeCell ref="A166:C166"/>
    <mergeCell ref="L171:M171"/>
    <mergeCell ref="A168:C168"/>
    <mergeCell ref="J170:K170"/>
    <mergeCell ref="H168:I168"/>
  </mergeCells>
  <conditionalFormatting sqref="C23:C30 F107:F114 I23:J30">
    <cfRule type="cellIs" dxfId="28" priority="85" stopIfTrue="1" operator="equal">
      <formula>0</formula>
    </cfRule>
  </conditionalFormatting>
  <conditionalFormatting sqref="C35:C42">
    <cfRule type="cellIs" dxfId="27" priority="37" stopIfTrue="1" operator="equal">
      <formula>0</formula>
    </cfRule>
  </conditionalFormatting>
  <conditionalFormatting sqref="C47:C54">
    <cfRule type="cellIs" dxfId="26" priority="41" stopIfTrue="1" operator="equal">
      <formula>0</formula>
    </cfRule>
  </conditionalFormatting>
  <conditionalFormatting sqref="C59:C66">
    <cfRule type="cellIs" dxfId="25" priority="68" stopIfTrue="1" operator="equal">
      <formula>0</formula>
    </cfRule>
  </conditionalFormatting>
  <conditionalFormatting sqref="C71:C78">
    <cfRule type="cellIs" dxfId="24" priority="39" stopIfTrue="1" operator="equal">
      <formula>0</formula>
    </cfRule>
  </conditionalFormatting>
  <conditionalFormatting sqref="C83:C90">
    <cfRule type="cellIs" dxfId="23" priority="38" stopIfTrue="1" operator="equal">
      <formula>0</formula>
    </cfRule>
  </conditionalFormatting>
  <conditionalFormatting sqref="C95:C102">
    <cfRule type="cellIs" dxfId="22" priority="66" stopIfTrue="1" operator="equal">
      <formula>0</formula>
    </cfRule>
  </conditionalFormatting>
  <conditionalFormatting sqref="C194:O194 Q194:Q205 C195:G195 I195:O195 C196:O196 C197:G197 I197:O197 C198:O198 C199:G199 I199:O199 C200:O205">
    <cfRule type="cellIs" dxfId="21" priority="18" stopIfTrue="1" operator="equal">
      <formula>0</formula>
    </cfRule>
  </conditionalFormatting>
  <conditionalFormatting sqref="D180:E187">
    <cfRule type="cellIs" dxfId="20" priority="30" stopIfTrue="1" operator="equal">
      <formula>0</formula>
    </cfRule>
  </conditionalFormatting>
  <conditionalFormatting sqref="D166:G174 J166:M174">
    <cfRule type="cellIs" dxfId="19" priority="22" stopIfTrue="1" operator="equal">
      <formula>0</formula>
    </cfRule>
  </conditionalFormatting>
  <conditionalFormatting sqref="H166:I174">
    <cfRule type="cellIs" dxfId="18" priority="15" stopIfTrue="1" operator="greaterThan">
      <formula>0</formula>
    </cfRule>
  </conditionalFormatting>
  <conditionalFormatting sqref="I35:J42">
    <cfRule type="cellIs" dxfId="17" priority="12" stopIfTrue="1" operator="equal">
      <formula>0</formula>
    </cfRule>
  </conditionalFormatting>
  <conditionalFormatting sqref="I47:J54">
    <cfRule type="cellIs" dxfId="16" priority="11" stopIfTrue="1" operator="equal">
      <formula>0</formula>
    </cfRule>
  </conditionalFormatting>
  <conditionalFormatting sqref="I59:J66">
    <cfRule type="cellIs" dxfId="15" priority="10" stopIfTrue="1" operator="equal">
      <formula>0</formula>
    </cfRule>
  </conditionalFormatting>
  <conditionalFormatting sqref="I71:J78">
    <cfRule type="cellIs" dxfId="14" priority="9" stopIfTrue="1" operator="equal">
      <formula>0</formula>
    </cfRule>
  </conditionalFormatting>
  <conditionalFormatting sqref="I83:J90">
    <cfRule type="cellIs" dxfId="13" priority="8" stopIfTrue="1" operator="equal">
      <formula>0</formula>
    </cfRule>
  </conditionalFormatting>
  <conditionalFormatting sqref="I95:J102">
    <cfRule type="cellIs" dxfId="12" priority="7" stopIfTrue="1" operator="equal">
      <formula>0</formula>
    </cfRule>
  </conditionalFormatting>
  <conditionalFormatting sqref="L23:P30">
    <cfRule type="cellIs" dxfId="11" priority="84" stopIfTrue="1" operator="equal">
      <formula>0</formula>
    </cfRule>
  </conditionalFormatting>
  <conditionalFormatting sqref="L35:P42">
    <cfRule type="cellIs" dxfId="10" priority="42" stopIfTrue="1" operator="equal">
      <formula>0</formula>
    </cfRule>
  </conditionalFormatting>
  <conditionalFormatting sqref="L47:P54">
    <cfRule type="cellIs" dxfId="9" priority="40" stopIfTrue="1" operator="equal">
      <formula>0</formula>
    </cfRule>
  </conditionalFormatting>
  <conditionalFormatting sqref="Q206">
    <cfRule type="containsText" dxfId="8" priority="13" stopIfTrue="1" operator="containsText" text="Gresit">
      <formula>NOT(ISERROR(SEARCH("Gresit",Q206)))</formula>
    </cfRule>
    <cfRule type="containsText" dxfId="7" priority="14" stopIfTrue="1" operator="containsText" text="Corect">
      <formula>NOT(ISERROR(SEARCH("Corect",Q206)))</formula>
    </cfRule>
  </conditionalFormatting>
  <conditionalFormatting sqref="C10:C17 I10:J17">
    <cfRule type="cellIs" dxfId="6" priority="6" stopIfTrue="1" operator="equal">
      <formula>0</formula>
    </cfRule>
  </conditionalFormatting>
  <conditionalFormatting sqref="L10:P17">
    <cfRule type="cellIs" dxfId="5" priority="5" stopIfTrue="1" operator="equal">
      <formula>0</formula>
    </cfRule>
  </conditionalFormatting>
  <conditionalFormatting sqref="D165:G165 J165:M165">
    <cfRule type="cellIs" dxfId="4" priority="4" stopIfTrue="1" operator="equal">
      <formula>0</formula>
    </cfRule>
  </conditionalFormatting>
  <conditionalFormatting sqref="H165:I165">
    <cfRule type="cellIs" dxfId="3" priority="3" stopIfTrue="1" operator="greaterThan">
      <formula>0</formula>
    </cfRule>
  </conditionalFormatting>
  <conditionalFormatting sqref="D179:E179">
    <cfRule type="cellIs" dxfId="2" priority="2" stopIfTrue="1" operator="equal">
      <formula>0</formula>
    </cfRule>
  </conditionalFormatting>
  <conditionalFormatting sqref="C192:O192 Q192:Q193 C193:G193 I193:O193">
    <cfRule type="cellIs" dxfId="1" priority="1" stopIfTrue="1" operator="equal">
      <formula>0</formula>
    </cfRule>
  </conditionalFormatting>
  <dataValidations count="7">
    <dataValidation type="list" allowBlank="1" showInputMessage="1" showErrorMessage="1" sqref="E83:E90 E95:E102 E71:E78 E35:E42 E47:E55 E59:E66 E23:E30 E10:E17" xr:uid="{00000000-0002-0000-0000-000000000000}">
      <formula1>distanta</formula1>
    </dataValidation>
    <dataValidation type="list" allowBlank="1" showInputMessage="1" showErrorMessage="1" sqref="B55:E55 E23:E30 E47:E54 E35:E42 B23:B30 B35:B42 B47:B54 B59:B66 B71:B78 B83:B90 B95:B102 B107:B114 B119:B126 E10:E17 B10:B17" xr:uid="{00000000-0002-0000-0000-000001000000}">
      <formula1>Tara</formula1>
    </dataValidation>
    <dataValidation type="whole" allowBlank="1" showInputMessage="1" showErrorMessage="1" sqref="D107:D114 G23:G30 G35:G42 G47:G54 G59:G66 G71:G78 G83:G90 G95:G102 D119:D126 G10:G17" xr:uid="{00000000-0002-0000-0000-000002000000}">
      <formula1>0</formula1>
      <formula2>6</formula2>
    </dataValidation>
    <dataValidation type="whole" allowBlank="1" showInputMessage="1" showErrorMessage="1" sqref="E107:E114" xr:uid="{00000000-0002-0000-0000-000003000000}">
      <formula1>1</formula1>
      <formula2>3</formula2>
    </dataValidation>
    <dataValidation type="list" allowBlank="1" showInputMessage="1" showErrorMessage="1" sqref="D23:D30 D35:D42 D47:D54 D59:D66 D71:D78 D83:D90 D95:D102 D10:D17" xr:uid="{00000000-0002-0000-0000-000004000000}">
      <formula1>da_nu</formula1>
    </dataValidation>
    <dataValidation type="list" allowBlank="1" showInputMessage="1" showErrorMessage="1" sqref="D179:D187" xr:uid="{00000000-0002-0000-0000-000005000000}">
      <formula1>org</formula1>
    </dataValidation>
    <dataValidation type="whole" allowBlank="1" showInputMessage="1" showErrorMessage="1" sqref="K83:K90" xr:uid="{00000000-0002-0000-0000-000006000000}">
      <formula1>0</formula1>
      <formula2>10</formula2>
    </dataValidation>
  </dataValidations>
  <printOptions horizontalCentered="1" verticalCentered="1"/>
  <pageMargins left="0.1" right="0.1" top="0.25" bottom="0.25" header="0.3" footer="0"/>
  <pageSetup paperSize="9" scale="69" fitToHeight="6" orientation="landscape" r:id="rId1"/>
  <headerFooter alignWithMargins="0"/>
  <rowBreaks count="2" manualBreakCount="2">
    <brk id="55" max="16" man="1"/>
    <brk id="103" max="16" man="1"/>
  </rowBreaks>
  <colBreaks count="1" manualBreakCount="1">
    <brk id="16" max="18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1"/>
  <sheetViews>
    <sheetView workbookViewId="0">
      <selection activeCell="B4" sqref="B4"/>
    </sheetView>
  </sheetViews>
  <sheetFormatPr baseColWidth="10" defaultColWidth="9.140625" defaultRowHeight="15" x14ac:dyDescent="0.25"/>
  <cols>
    <col min="2" max="2" width="170.5703125" customWidth="1"/>
  </cols>
  <sheetData>
    <row r="1" spans="2:2" ht="15.75" thickBot="1" x14ac:dyDescent="0.3"/>
    <row r="2" spans="2:2" ht="58.5" thickBot="1" x14ac:dyDescent="0.3">
      <c r="B2" s="68" t="s">
        <v>109</v>
      </c>
    </row>
    <row r="4" spans="2:2" ht="42" x14ac:dyDescent="0.25">
      <c r="B4" s="45" t="s">
        <v>73</v>
      </c>
    </row>
    <row r="5" spans="2:2" ht="21" x14ac:dyDescent="0.25">
      <c r="B5" s="45" t="s">
        <v>74</v>
      </c>
    </row>
    <row r="6" spans="2:2" ht="21" x14ac:dyDescent="0.25">
      <c r="B6" s="45"/>
    </row>
    <row r="7" spans="2:2" ht="21" x14ac:dyDescent="0.25">
      <c r="B7" s="45"/>
    </row>
    <row r="8" spans="2:2" ht="42" x14ac:dyDescent="0.25">
      <c r="B8" s="45" t="s">
        <v>75</v>
      </c>
    </row>
    <row r="9" spans="2:2" ht="21" x14ac:dyDescent="0.25">
      <c r="B9" s="45"/>
    </row>
    <row r="10" spans="2:2" ht="21" x14ac:dyDescent="0.25">
      <c r="B10" s="46" t="s">
        <v>76</v>
      </c>
    </row>
    <row r="11" spans="2:2" ht="42" x14ac:dyDescent="0.25">
      <c r="B11" s="47" t="s">
        <v>77</v>
      </c>
    </row>
    <row r="12" spans="2:2" ht="21" x14ac:dyDescent="0.25">
      <c r="B12" s="48" t="s">
        <v>78</v>
      </c>
    </row>
    <row r="13" spans="2:2" ht="42" x14ac:dyDescent="0.25">
      <c r="B13" s="48" t="s">
        <v>79</v>
      </c>
    </row>
    <row r="14" spans="2:2" ht="42" x14ac:dyDescent="0.25">
      <c r="B14" s="48" t="s">
        <v>80</v>
      </c>
    </row>
    <row r="15" spans="2:2" ht="33" customHeight="1" x14ac:dyDescent="0.25">
      <c r="B15" s="48" t="s">
        <v>81</v>
      </c>
    </row>
    <row r="16" spans="2:2" ht="42" x14ac:dyDescent="0.25">
      <c r="B16" s="48" t="s">
        <v>82</v>
      </c>
    </row>
    <row r="17" spans="2:2" ht="51" customHeight="1" x14ac:dyDescent="0.25">
      <c r="B17" s="47" t="s">
        <v>83</v>
      </c>
    </row>
    <row r="18" spans="2:2" ht="42" x14ac:dyDescent="0.25">
      <c r="B18" s="47" t="s">
        <v>84</v>
      </c>
    </row>
    <row r="19" spans="2:2" ht="42" x14ac:dyDescent="0.25">
      <c r="B19" s="47" t="s">
        <v>85</v>
      </c>
    </row>
    <row r="20" spans="2:2" ht="42" x14ac:dyDescent="0.25">
      <c r="B20" s="47" t="s">
        <v>86</v>
      </c>
    </row>
    <row r="21" spans="2:2" ht="57" customHeight="1" x14ac:dyDescent="0.35">
      <c r="B21" s="49" t="s">
        <v>87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3" spans="1:1" x14ac:dyDescent="0.25">
      <c r="A3">
        <v>100</v>
      </c>
    </row>
    <row r="4" spans="1:1" x14ac:dyDescent="0.25">
      <c r="A4">
        <v>200</v>
      </c>
    </row>
    <row r="5" spans="1:1" x14ac:dyDescent="0.25">
      <c r="A5">
        <v>350</v>
      </c>
    </row>
    <row r="6" spans="1:1" x14ac:dyDescent="0.25">
      <c r="A6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activeCell="C10" sqref="C10"/>
    </sheetView>
  </sheetViews>
  <sheetFormatPr baseColWidth="10" defaultColWidth="9.140625" defaultRowHeight="15" x14ac:dyDescent="0.25"/>
  <cols>
    <col min="1" max="2" width="26.42578125" customWidth="1"/>
    <col min="3" max="3" width="18.85546875" customWidth="1"/>
  </cols>
  <sheetData>
    <row r="1" spans="1:6" x14ac:dyDescent="0.25">
      <c r="A1" s="1" t="s">
        <v>89</v>
      </c>
      <c r="B1" s="1" t="s">
        <v>90</v>
      </c>
      <c r="C1" t="s">
        <v>91</v>
      </c>
      <c r="F1" t="s">
        <v>92</v>
      </c>
    </row>
    <row r="2" spans="1:6" x14ac:dyDescent="0.25">
      <c r="A2" s="1"/>
      <c r="B2" s="1"/>
    </row>
    <row r="3" spans="1:6" x14ac:dyDescent="0.25">
      <c r="A3" s="1" t="s">
        <v>93</v>
      </c>
      <c r="B3" s="1">
        <v>28</v>
      </c>
      <c r="C3">
        <v>56</v>
      </c>
      <c r="F3" t="s">
        <v>94</v>
      </c>
    </row>
    <row r="4" spans="1:6" s="4" customFormat="1" x14ac:dyDescent="0.25">
      <c r="A4" s="5" t="s">
        <v>95</v>
      </c>
      <c r="B4" s="4">
        <v>211</v>
      </c>
      <c r="C4" s="4">
        <v>285</v>
      </c>
      <c r="F4" s="4" t="s">
        <v>96</v>
      </c>
    </row>
    <row r="5" spans="1:6" s="4" customFormat="1" x14ac:dyDescent="0.25">
      <c r="A5" s="5" t="s">
        <v>97</v>
      </c>
      <c r="B5" s="4">
        <v>309</v>
      </c>
      <c r="C5" s="4">
        <v>417</v>
      </c>
    </row>
    <row r="6" spans="1:6" s="4" customFormat="1" x14ac:dyDescent="0.25">
      <c r="A6" s="5" t="s">
        <v>98</v>
      </c>
      <c r="B6" s="4">
        <v>395</v>
      </c>
      <c r="C6" s="4">
        <v>535</v>
      </c>
    </row>
    <row r="7" spans="1:6" s="4" customFormat="1" x14ac:dyDescent="0.25">
      <c r="A7" s="5" t="s">
        <v>99</v>
      </c>
      <c r="B7" s="4">
        <v>580</v>
      </c>
      <c r="C7" s="4">
        <v>785</v>
      </c>
    </row>
    <row r="8" spans="1:6" s="4" customFormat="1" x14ac:dyDescent="0.25">
      <c r="A8" s="5" t="s">
        <v>100</v>
      </c>
      <c r="B8" s="4">
        <v>1188</v>
      </c>
      <c r="C8" s="4">
        <v>1188</v>
      </c>
    </row>
    <row r="9" spans="1:6" s="4" customFormat="1" x14ac:dyDescent="0.25">
      <c r="A9" s="5" t="s">
        <v>101</v>
      </c>
      <c r="B9" s="4">
        <v>1735</v>
      </c>
      <c r="C9" s="4">
        <v>1735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C38"/>
  <sheetViews>
    <sheetView topLeftCell="A16" zoomScale="140" zoomScaleNormal="140" workbookViewId="0">
      <selection activeCell="H17" sqref="H17"/>
    </sheetView>
  </sheetViews>
  <sheetFormatPr baseColWidth="10" defaultColWidth="9.140625" defaultRowHeight="15" x14ac:dyDescent="0.25"/>
  <cols>
    <col min="1" max="1" width="23.42578125" customWidth="1"/>
    <col min="2" max="3" width="11.42578125" customWidth="1"/>
  </cols>
  <sheetData>
    <row r="1" spans="1:3" ht="45" x14ac:dyDescent="0.25">
      <c r="A1" s="2" t="s">
        <v>5</v>
      </c>
      <c r="B1" s="2" t="s">
        <v>102</v>
      </c>
      <c r="C1" s="2" t="s">
        <v>103</v>
      </c>
    </row>
    <row r="2" spans="1:3" x14ac:dyDescent="0.25">
      <c r="A2" s="2"/>
      <c r="B2" s="2"/>
      <c r="C2" s="2"/>
    </row>
    <row r="3" spans="1:3" x14ac:dyDescent="0.25">
      <c r="A3" s="19" t="s">
        <v>110</v>
      </c>
      <c r="B3" s="16">
        <v>127</v>
      </c>
      <c r="C3" s="57">
        <v>191</v>
      </c>
    </row>
    <row r="4" spans="1:3" x14ac:dyDescent="0.25">
      <c r="A4" s="19" t="s">
        <v>111</v>
      </c>
      <c r="B4" s="16">
        <v>127</v>
      </c>
      <c r="C4" s="57">
        <v>191</v>
      </c>
    </row>
    <row r="5" spans="1:3" x14ac:dyDescent="0.25">
      <c r="A5" s="20" t="s">
        <v>112</v>
      </c>
      <c r="B5" s="16">
        <v>110</v>
      </c>
      <c r="C5" s="57">
        <v>169</v>
      </c>
    </row>
    <row r="6" spans="1:3" x14ac:dyDescent="0.25">
      <c r="A6" s="19" t="s">
        <v>113</v>
      </c>
      <c r="B6" s="16">
        <v>127</v>
      </c>
      <c r="C6" s="57">
        <v>191</v>
      </c>
    </row>
    <row r="7" spans="1:3" x14ac:dyDescent="0.25">
      <c r="A7" s="19" t="s">
        <v>114</v>
      </c>
      <c r="B7" s="16">
        <v>127</v>
      </c>
      <c r="C7" s="57">
        <v>191</v>
      </c>
    </row>
    <row r="8" spans="1:3" x14ac:dyDescent="0.25">
      <c r="A8" s="20" t="s">
        <v>115</v>
      </c>
      <c r="B8" s="16">
        <v>110</v>
      </c>
      <c r="C8" s="57">
        <v>169</v>
      </c>
    </row>
    <row r="9" spans="1:3" x14ac:dyDescent="0.25">
      <c r="A9" s="19" t="s">
        <v>116</v>
      </c>
      <c r="B9" s="16">
        <v>127</v>
      </c>
      <c r="C9" s="57">
        <v>191</v>
      </c>
    </row>
    <row r="10" spans="1:3" x14ac:dyDescent="0.25">
      <c r="A10" s="20" t="s">
        <v>104</v>
      </c>
      <c r="B10" s="16">
        <v>110</v>
      </c>
      <c r="C10" s="57">
        <v>169</v>
      </c>
    </row>
    <row r="11" spans="1:3" x14ac:dyDescent="0.25">
      <c r="A11" s="19" t="s">
        <v>117</v>
      </c>
      <c r="B11" s="16">
        <v>127</v>
      </c>
      <c r="C11" s="57">
        <v>191</v>
      </c>
    </row>
    <row r="12" spans="1:3" x14ac:dyDescent="0.25">
      <c r="A12" s="20" t="s">
        <v>105</v>
      </c>
      <c r="B12" s="16">
        <v>110</v>
      </c>
      <c r="C12" s="57">
        <v>169</v>
      </c>
    </row>
    <row r="13" spans="1:3" x14ac:dyDescent="0.25">
      <c r="A13" s="20" t="s">
        <v>118</v>
      </c>
      <c r="B13" s="16">
        <v>110</v>
      </c>
      <c r="C13" s="57">
        <v>169</v>
      </c>
    </row>
    <row r="14" spans="1:3" x14ac:dyDescent="0.25">
      <c r="A14" s="17" t="s">
        <v>119</v>
      </c>
      <c r="B14" s="16">
        <v>93</v>
      </c>
      <c r="C14" s="57">
        <v>148</v>
      </c>
    </row>
    <row r="15" spans="1:3" x14ac:dyDescent="0.25">
      <c r="A15" s="20" t="s">
        <v>120</v>
      </c>
      <c r="B15" s="16">
        <v>110</v>
      </c>
      <c r="C15" s="57">
        <v>169</v>
      </c>
    </row>
    <row r="16" spans="1:3" x14ac:dyDescent="0.25">
      <c r="A16" s="17" t="s">
        <v>121</v>
      </c>
      <c r="B16" s="16">
        <v>93</v>
      </c>
      <c r="C16" s="57">
        <v>148</v>
      </c>
    </row>
    <row r="17" spans="1:3" x14ac:dyDescent="0.25">
      <c r="A17" s="19" t="s">
        <v>122</v>
      </c>
      <c r="B17" s="16">
        <v>127</v>
      </c>
      <c r="C17" s="57">
        <v>191</v>
      </c>
    </row>
    <row r="18" spans="1:3" x14ac:dyDescent="0.25">
      <c r="A18" s="20" t="s">
        <v>123</v>
      </c>
      <c r="B18" s="16">
        <v>110</v>
      </c>
      <c r="C18" s="57">
        <v>169</v>
      </c>
    </row>
    <row r="19" spans="1:3" x14ac:dyDescent="0.25">
      <c r="A19" s="19" t="s">
        <v>124</v>
      </c>
      <c r="B19" s="16">
        <v>127</v>
      </c>
      <c r="C19" s="57">
        <v>191</v>
      </c>
    </row>
    <row r="20" spans="1:3" x14ac:dyDescent="0.25">
      <c r="A20" s="19" t="s">
        <v>125</v>
      </c>
      <c r="B20" s="16">
        <v>127</v>
      </c>
      <c r="C20" s="57">
        <v>191</v>
      </c>
    </row>
    <row r="21" spans="1:3" x14ac:dyDescent="0.25">
      <c r="A21" s="19" t="s">
        <v>126</v>
      </c>
      <c r="B21" s="16">
        <v>127</v>
      </c>
      <c r="C21" s="57">
        <v>191</v>
      </c>
    </row>
    <row r="22" spans="1:3" x14ac:dyDescent="0.25">
      <c r="A22" s="17" t="s">
        <v>131</v>
      </c>
      <c r="B22" s="16">
        <v>93</v>
      </c>
      <c r="C22" s="57">
        <v>148</v>
      </c>
    </row>
    <row r="23" spans="1:3" x14ac:dyDescent="0.25">
      <c r="A23" s="19" t="s">
        <v>132</v>
      </c>
      <c r="B23" s="16">
        <v>127</v>
      </c>
      <c r="C23" s="57">
        <v>191</v>
      </c>
    </row>
    <row r="24" spans="1:3" x14ac:dyDescent="0.25">
      <c r="A24" s="20" t="s">
        <v>127</v>
      </c>
      <c r="B24" s="16">
        <v>110</v>
      </c>
      <c r="C24" s="57">
        <v>169</v>
      </c>
    </row>
    <row r="25" spans="1:3" x14ac:dyDescent="0.25">
      <c r="A25" s="19" t="s">
        <v>128</v>
      </c>
      <c r="B25" s="16">
        <v>127</v>
      </c>
      <c r="C25" s="57">
        <v>191</v>
      </c>
    </row>
    <row r="26" spans="1:3" x14ac:dyDescent="0.25">
      <c r="A26" s="18" t="s">
        <v>129</v>
      </c>
      <c r="B26" s="16">
        <v>93</v>
      </c>
      <c r="C26" s="57">
        <v>148</v>
      </c>
    </row>
    <row r="27" spans="1:3" x14ac:dyDescent="0.25">
      <c r="A27" s="19" t="s">
        <v>130</v>
      </c>
      <c r="B27" s="16">
        <v>127</v>
      </c>
      <c r="C27" s="57">
        <v>191</v>
      </c>
    </row>
    <row r="28" spans="1:3" x14ac:dyDescent="0.25">
      <c r="A28" s="17" t="s">
        <v>133</v>
      </c>
      <c r="B28" s="16">
        <v>93</v>
      </c>
      <c r="C28" s="57">
        <v>148</v>
      </c>
    </row>
    <row r="29" spans="1:3" x14ac:dyDescent="0.25">
      <c r="A29" s="17" t="s">
        <v>134</v>
      </c>
      <c r="B29" s="16">
        <v>93</v>
      </c>
      <c r="C29" s="57">
        <v>148</v>
      </c>
    </row>
    <row r="30" spans="1:3" x14ac:dyDescent="0.25">
      <c r="A30" s="17" t="s">
        <v>135</v>
      </c>
      <c r="B30" s="16">
        <v>93</v>
      </c>
      <c r="C30" s="57">
        <v>148</v>
      </c>
    </row>
    <row r="31" spans="1:3" x14ac:dyDescent="0.25">
      <c r="A31" s="20" t="s">
        <v>136</v>
      </c>
      <c r="B31" s="16">
        <v>110</v>
      </c>
      <c r="C31" s="57">
        <v>169</v>
      </c>
    </row>
    <row r="32" spans="1:3" x14ac:dyDescent="0.25">
      <c r="A32" s="20" t="s">
        <v>137</v>
      </c>
      <c r="B32" s="16">
        <v>110</v>
      </c>
      <c r="C32" s="57">
        <v>169</v>
      </c>
    </row>
    <row r="33" spans="1:3" x14ac:dyDescent="0.25">
      <c r="A33" s="19" t="s">
        <v>138</v>
      </c>
      <c r="B33" s="16">
        <v>127</v>
      </c>
      <c r="C33" s="57">
        <v>191</v>
      </c>
    </row>
    <row r="34" spans="1:3" x14ac:dyDescent="0.25">
      <c r="A34" s="17" t="s">
        <v>139</v>
      </c>
      <c r="B34" s="16">
        <v>93</v>
      </c>
      <c r="C34" s="57">
        <v>148</v>
      </c>
    </row>
    <row r="35" spans="1:3" x14ac:dyDescent="0.25">
      <c r="A35" s="17" t="s">
        <v>140</v>
      </c>
      <c r="B35" s="16">
        <v>93</v>
      </c>
      <c r="C35" s="57">
        <v>148</v>
      </c>
    </row>
    <row r="36" spans="1:3" x14ac:dyDescent="0.25">
      <c r="A36" s="55" t="s">
        <v>141</v>
      </c>
      <c r="B36" s="16">
        <v>127</v>
      </c>
      <c r="C36" s="57">
        <v>191</v>
      </c>
    </row>
    <row r="37" spans="1:3" x14ac:dyDescent="0.25">
      <c r="A37" s="56" t="s">
        <v>142</v>
      </c>
      <c r="B37" s="16">
        <v>110</v>
      </c>
      <c r="C37" s="57">
        <v>169</v>
      </c>
    </row>
    <row r="38" spans="1:3" x14ac:dyDescent="0.25">
      <c r="A38" s="30" t="s">
        <v>143</v>
      </c>
      <c r="B38" s="16">
        <v>93</v>
      </c>
      <c r="C38" s="57">
        <v>148</v>
      </c>
    </row>
  </sheetData>
  <autoFilter ref="A1:C38" xr:uid="{00000000-0009-0000-0000-000004000000}">
    <sortState ref="A2:C38">
      <sortCondition sortBy="cellColor" ref="A1" dxfId="0"/>
    </sortState>
  </autoFilter>
  <dataConsolidate/>
  <dataValidations count="1">
    <dataValidation type="list" allowBlank="1" showInputMessage="1" showErrorMessage="1" sqref="A2:C2" xr:uid="{00000000-0002-0000-0400-000000000000}">
      <formula1>"tara"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C38"/>
  <sheetViews>
    <sheetView workbookViewId="0">
      <selection activeCell="C38" sqref="C3:C38"/>
    </sheetView>
  </sheetViews>
  <sheetFormatPr baseColWidth="10" defaultColWidth="9.140625" defaultRowHeight="15" x14ac:dyDescent="0.25"/>
  <cols>
    <col min="1" max="1" width="23.42578125" customWidth="1"/>
    <col min="2" max="2" width="14.5703125" customWidth="1"/>
    <col min="3" max="3" width="11.42578125" customWidth="1"/>
  </cols>
  <sheetData>
    <row r="1" spans="1:3" ht="30" x14ac:dyDescent="0.25">
      <c r="A1" s="3" t="s">
        <v>106</v>
      </c>
      <c r="B1" s="3" t="s">
        <v>107</v>
      </c>
      <c r="C1" s="2" t="s">
        <v>108</v>
      </c>
    </row>
    <row r="2" spans="1:3" x14ac:dyDescent="0.25">
      <c r="A2" s="3"/>
      <c r="B2" s="3"/>
      <c r="C2" s="2"/>
    </row>
    <row r="3" spans="1:3" x14ac:dyDescent="0.25">
      <c r="A3" s="19" t="s">
        <v>110</v>
      </c>
      <c r="B3" s="16">
        <v>1</v>
      </c>
      <c r="C3" s="57">
        <v>191</v>
      </c>
    </row>
    <row r="4" spans="1:3" x14ac:dyDescent="0.25">
      <c r="A4" s="19" t="s">
        <v>111</v>
      </c>
      <c r="B4" s="16">
        <v>1</v>
      </c>
      <c r="C4" s="57">
        <v>191</v>
      </c>
    </row>
    <row r="5" spans="1:3" x14ac:dyDescent="0.25">
      <c r="A5" s="20" t="s">
        <v>112</v>
      </c>
      <c r="B5" s="16">
        <v>2</v>
      </c>
      <c r="C5" s="57">
        <v>169</v>
      </c>
    </row>
    <row r="6" spans="1:3" x14ac:dyDescent="0.25">
      <c r="A6" s="19" t="s">
        <v>113</v>
      </c>
      <c r="B6" s="16">
        <v>1</v>
      </c>
      <c r="C6" s="57">
        <v>191</v>
      </c>
    </row>
    <row r="7" spans="1:3" x14ac:dyDescent="0.25">
      <c r="A7" s="19" t="s">
        <v>114</v>
      </c>
      <c r="B7" s="16">
        <v>1</v>
      </c>
      <c r="C7" s="57">
        <v>191</v>
      </c>
    </row>
    <row r="8" spans="1:3" x14ac:dyDescent="0.25">
      <c r="A8" s="20" t="s">
        <v>115</v>
      </c>
      <c r="B8" s="16">
        <v>2</v>
      </c>
      <c r="C8" s="57">
        <v>169</v>
      </c>
    </row>
    <row r="9" spans="1:3" x14ac:dyDescent="0.25">
      <c r="A9" s="19" t="s">
        <v>116</v>
      </c>
      <c r="B9" s="16">
        <v>1</v>
      </c>
      <c r="C9" s="57">
        <v>191</v>
      </c>
    </row>
    <row r="10" spans="1:3" x14ac:dyDescent="0.25">
      <c r="A10" s="20" t="s">
        <v>104</v>
      </c>
      <c r="B10" s="16">
        <v>2</v>
      </c>
      <c r="C10" s="57">
        <v>169</v>
      </c>
    </row>
    <row r="11" spans="1:3" x14ac:dyDescent="0.25">
      <c r="A11" s="19" t="s">
        <v>117</v>
      </c>
      <c r="B11" s="16">
        <v>1</v>
      </c>
      <c r="C11" s="57">
        <v>191</v>
      </c>
    </row>
    <row r="12" spans="1:3" x14ac:dyDescent="0.25">
      <c r="A12" s="20" t="s">
        <v>105</v>
      </c>
      <c r="B12" s="16">
        <v>2</v>
      </c>
      <c r="C12" s="57">
        <v>169</v>
      </c>
    </row>
    <row r="13" spans="1:3" x14ac:dyDescent="0.25">
      <c r="A13" s="20" t="s">
        <v>118</v>
      </c>
      <c r="B13" s="16">
        <v>2</v>
      </c>
      <c r="C13" s="57">
        <v>169</v>
      </c>
    </row>
    <row r="14" spans="1:3" x14ac:dyDescent="0.25">
      <c r="A14" s="17" t="s">
        <v>119</v>
      </c>
      <c r="B14" s="16">
        <v>3</v>
      </c>
      <c r="C14" s="57">
        <v>148</v>
      </c>
    </row>
    <row r="15" spans="1:3" x14ac:dyDescent="0.25">
      <c r="A15" s="20" t="s">
        <v>120</v>
      </c>
      <c r="B15" s="16">
        <v>2</v>
      </c>
      <c r="C15" s="57">
        <v>169</v>
      </c>
    </row>
    <row r="16" spans="1:3" x14ac:dyDescent="0.25">
      <c r="A16" s="17" t="s">
        <v>121</v>
      </c>
      <c r="B16" s="16">
        <v>3</v>
      </c>
      <c r="C16" s="57">
        <v>148</v>
      </c>
    </row>
    <row r="17" spans="1:3" x14ac:dyDescent="0.25">
      <c r="A17" s="19" t="s">
        <v>122</v>
      </c>
      <c r="B17" s="16">
        <v>1</v>
      </c>
      <c r="C17" s="57">
        <v>191</v>
      </c>
    </row>
    <row r="18" spans="1:3" x14ac:dyDescent="0.25">
      <c r="A18" s="20" t="s">
        <v>123</v>
      </c>
      <c r="B18" s="16">
        <v>2</v>
      </c>
      <c r="C18" s="57">
        <v>169</v>
      </c>
    </row>
    <row r="19" spans="1:3" x14ac:dyDescent="0.25">
      <c r="A19" s="19" t="s">
        <v>124</v>
      </c>
      <c r="B19" s="16">
        <v>1</v>
      </c>
      <c r="C19" s="57">
        <v>191</v>
      </c>
    </row>
    <row r="20" spans="1:3" x14ac:dyDescent="0.25">
      <c r="A20" s="19" t="s">
        <v>125</v>
      </c>
      <c r="B20" s="16">
        <v>1</v>
      </c>
      <c r="C20" s="57">
        <v>191</v>
      </c>
    </row>
    <row r="21" spans="1:3" x14ac:dyDescent="0.25">
      <c r="A21" s="19" t="s">
        <v>126</v>
      </c>
      <c r="B21" s="16">
        <v>1</v>
      </c>
      <c r="C21" s="57">
        <v>191</v>
      </c>
    </row>
    <row r="22" spans="1:3" x14ac:dyDescent="0.25">
      <c r="A22" s="17" t="s">
        <v>131</v>
      </c>
      <c r="B22" s="2">
        <v>3</v>
      </c>
      <c r="C22" s="57">
        <v>148</v>
      </c>
    </row>
    <row r="23" spans="1:3" x14ac:dyDescent="0.25">
      <c r="A23" s="19" t="s">
        <v>132</v>
      </c>
      <c r="B23" s="16">
        <v>1</v>
      </c>
      <c r="C23" s="57">
        <v>191</v>
      </c>
    </row>
    <row r="24" spans="1:3" x14ac:dyDescent="0.25">
      <c r="A24" s="20" t="s">
        <v>127</v>
      </c>
      <c r="B24" s="16">
        <v>2</v>
      </c>
      <c r="C24" s="57">
        <v>169</v>
      </c>
    </row>
    <row r="25" spans="1:3" x14ac:dyDescent="0.25">
      <c r="A25" s="19" t="s">
        <v>128</v>
      </c>
      <c r="B25" s="16">
        <v>1</v>
      </c>
      <c r="C25" s="57">
        <v>191</v>
      </c>
    </row>
    <row r="26" spans="1:3" x14ac:dyDescent="0.25">
      <c r="A26" s="18" t="s">
        <v>129</v>
      </c>
      <c r="B26" s="16">
        <v>3</v>
      </c>
      <c r="C26" s="57">
        <v>148</v>
      </c>
    </row>
    <row r="27" spans="1:3" x14ac:dyDescent="0.25">
      <c r="A27" s="19" t="s">
        <v>130</v>
      </c>
      <c r="B27" s="16">
        <v>1</v>
      </c>
      <c r="C27" s="57">
        <v>191</v>
      </c>
    </row>
    <row r="28" spans="1:3" x14ac:dyDescent="0.25">
      <c r="A28" s="17" t="s">
        <v>133</v>
      </c>
      <c r="B28" s="16">
        <v>3</v>
      </c>
      <c r="C28" s="57">
        <v>148</v>
      </c>
    </row>
    <row r="29" spans="1:3" x14ac:dyDescent="0.25">
      <c r="A29" s="17" t="s">
        <v>134</v>
      </c>
      <c r="B29" s="16">
        <v>3</v>
      </c>
      <c r="C29" s="57">
        <v>148</v>
      </c>
    </row>
    <row r="30" spans="1:3" x14ac:dyDescent="0.25">
      <c r="A30" s="17" t="s">
        <v>135</v>
      </c>
      <c r="B30" s="16">
        <v>3</v>
      </c>
      <c r="C30" s="57">
        <v>148</v>
      </c>
    </row>
    <row r="31" spans="1:3" x14ac:dyDescent="0.25">
      <c r="A31" s="20" t="s">
        <v>136</v>
      </c>
      <c r="B31" s="16">
        <v>2</v>
      </c>
      <c r="C31" s="57">
        <v>169</v>
      </c>
    </row>
    <row r="32" spans="1:3" x14ac:dyDescent="0.25">
      <c r="A32" s="20" t="s">
        <v>137</v>
      </c>
      <c r="B32" s="16">
        <v>2</v>
      </c>
      <c r="C32" s="57">
        <v>169</v>
      </c>
    </row>
    <row r="33" spans="1:3" x14ac:dyDescent="0.25">
      <c r="A33" s="19" t="s">
        <v>138</v>
      </c>
      <c r="B33" s="16">
        <v>1</v>
      </c>
      <c r="C33" s="57">
        <v>191</v>
      </c>
    </row>
    <row r="34" spans="1:3" x14ac:dyDescent="0.25">
      <c r="A34" s="17" t="s">
        <v>139</v>
      </c>
      <c r="B34" s="57">
        <v>3</v>
      </c>
      <c r="C34" s="57">
        <v>148</v>
      </c>
    </row>
    <row r="35" spans="1:3" x14ac:dyDescent="0.25">
      <c r="A35" s="17" t="s">
        <v>140</v>
      </c>
      <c r="B35" s="16">
        <v>3</v>
      </c>
      <c r="C35" s="57">
        <v>148</v>
      </c>
    </row>
    <row r="36" spans="1:3" x14ac:dyDescent="0.25">
      <c r="A36" s="55" t="s">
        <v>141</v>
      </c>
      <c r="B36" s="16">
        <v>1</v>
      </c>
      <c r="C36" s="57">
        <v>191</v>
      </c>
    </row>
    <row r="37" spans="1:3" x14ac:dyDescent="0.25">
      <c r="A37" s="56" t="s">
        <v>142</v>
      </c>
      <c r="B37" s="16">
        <v>2</v>
      </c>
      <c r="C37" s="57">
        <v>169</v>
      </c>
    </row>
    <row r="38" spans="1:3" x14ac:dyDescent="0.25">
      <c r="A38" s="30" t="s">
        <v>143</v>
      </c>
      <c r="B38" s="16">
        <v>3</v>
      </c>
      <c r="C38" s="57">
        <v>148</v>
      </c>
    </row>
  </sheetData>
  <autoFilter ref="A1:C38" xr:uid="{00000000-0009-0000-0000-000005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757b53-df10-4b98-9811-094c4c3e23a8" xsi:nil="true"/>
    <lcf76f155ced4ddcb4097134ff3c332f xmlns="541a8a8b-b856-4d35-a5c7-7f2c0ec3d4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8" ma:contentTypeDescription="Create a new document." ma:contentTypeScope="" ma:versionID="e36b48812541952f90d12678dd911055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93ed2545a989104e286b53d1857bdc80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d6dd4-9275-4bee-8f5f-042b412308f4}" ma:internalName="TaxCatchAll" ma:showField="CatchAllData" ma:web="e0757b53-df10-4b98-9811-094c4c3e2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14A82-A240-4BA3-A36B-10130812C9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C00E67-D311-4ACE-90AA-80088473E1D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541a8a8b-b856-4d35-a5c7-7f2c0ec3d499"/>
    <ds:schemaRef ds:uri="http://schemas.microsoft.com/office/infopath/2007/PartnerControls"/>
    <ds:schemaRef ds:uri="e0757b53-df10-4b98-9811-094c4c3e23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450B9-1DA0-4451-A766-DD99C8A66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KA121</vt:lpstr>
      <vt:lpstr>Erläuterungen</vt:lpstr>
      <vt:lpstr>Sprijin organizational</vt:lpstr>
      <vt:lpstr>Distanztabelle</vt:lpstr>
      <vt:lpstr>Tabelle Lernenden Unterstützung</vt:lpstr>
      <vt:lpstr>Tabelle Support Mitarbeitende</vt:lpstr>
      <vt:lpstr>da_nu</vt:lpstr>
      <vt:lpstr>distanta</vt:lpstr>
      <vt:lpstr>'KA121'!Druckbereich</vt:lpstr>
      <vt:lpstr>grant_distanta</vt:lpstr>
      <vt:lpstr>grant_verde</vt:lpstr>
      <vt:lpstr>org</vt:lpstr>
      <vt:lpstr>subzistenta_learner_staff</vt:lpstr>
      <vt:lpstr>subzistenta_staff</vt:lpstr>
      <vt:lpstr>Tara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Mera Ioana</dc:creator>
  <cp:keywords/>
  <dc:description/>
  <cp:lastModifiedBy>Sommerauer Peter, Dr.</cp:lastModifiedBy>
  <cp:revision/>
  <dcterms:created xsi:type="dcterms:W3CDTF">2015-05-28T14:31:38Z</dcterms:created>
  <dcterms:modified xsi:type="dcterms:W3CDTF">2024-12-04T15:01:26Z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0x0101003D8D923DECCE674CAD76A162A3A6327D</vt:lpwstr>
  </property>
  <property fmtid="{D5CDD505-2E9C-101B-9397-08002B2CF9AE}" pid="3" name="MediaServiceImageTags">
    <vt:lpwstr/>
  </property>
</Properties>
</file>